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572d3804ae3840/Documents/SeaviewHOA/Financials/Reserve Study 2023/"/>
    </mc:Choice>
  </mc:AlternateContent>
  <xr:revisionPtr revIDLastSave="1653" documentId="8_{43FF49F1-B758-46E5-AC7E-C1EC335C5D64}" xr6:coauthVersionLast="47" xr6:coauthVersionMax="47" xr10:uidLastSave="{BE6AFA20-AA97-4AB8-875F-B3DCB325E7EA}"/>
  <bookViews>
    <workbookView xWindow="-108" yWindow="-108" windowWidth="23256" windowHeight="12456" activeTab="5" xr2:uid="{E1A042D5-3715-4C7A-8BCA-71664C887669}"/>
  </bookViews>
  <sheets>
    <sheet name="Original" sheetId="3" r:id="rId1"/>
    <sheet name="Sheet1" sheetId="1" r:id="rId2"/>
    <sheet name="Sheet2" sheetId="2" r:id="rId3"/>
    <sheet name="Sheet3" sheetId="6" r:id="rId4"/>
    <sheet name="Reserve Detail" sheetId="4" r:id="rId5"/>
    <sheet name="Detail Calcs" sheetId="5" r:id="rId6"/>
    <sheet name="Sheet5" sheetId="7" r:id="rId7"/>
  </sheets>
  <definedNames>
    <definedName name="_xlnm.Print_Area" localSheetId="6">Sheet5!$A$1:$M$39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4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6" i="5"/>
  <c r="C21" i="5"/>
  <c r="C20" i="5"/>
  <c r="C19" i="5"/>
  <c r="C17" i="5"/>
  <c r="C16" i="5"/>
  <c r="C15" i="5"/>
  <c r="CZ5" i="4"/>
  <c r="CZ6" i="4"/>
  <c r="CZ8" i="4"/>
  <c r="CZ10" i="4"/>
  <c r="CZ11" i="4"/>
  <c r="CZ12" i="4"/>
  <c r="CZ13" i="4"/>
  <c r="CZ14" i="4"/>
  <c r="CZ15" i="4"/>
  <c r="CZ16" i="4"/>
  <c r="CZ17" i="4"/>
  <c r="CZ18" i="4"/>
  <c r="CZ19" i="4"/>
  <c r="CZ20" i="4"/>
  <c r="CZ21" i="4"/>
  <c r="CZ22" i="4"/>
  <c r="CZ23" i="4"/>
  <c r="CZ25" i="4"/>
  <c r="CZ26" i="4"/>
  <c r="CZ27" i="4"/>
  <c r="CZ28" i="4"/>
  <c r="CZ29" i="4"/>
  <c r="CZ30" i="4"/>
  <c r="CZ32" i="4"/>
  <c r="CZ33" i="4"/>
  <c r="CZ34" i="4"/>
  <c r="CZ35" i="4"/>
  <c r="CZ36" i="4"/>
  <c r="CZ37" i="4"/>
  <c r="CZ38" i="4"/>
  <c r="CZ40" i="4"/>
  <c r="CZ41" i="4"/>
  <c r="CZ43" i="4"/>
  <c r="CZ44" i="4"/>
  <c r="CZ45" i="4"/>
  <c r="CZ46" i="4"/>
  <c r="CZ4" i="4"/>
  <c r="CW46" i="4"/>
  <c r="CW45" i="4"/>
  <c r="CW44" i="4"/>
  <c r="CW43" i="4"/>
  <c r="CW42" i="4"/>
  <c r="CW41" i="4"/>
  <c r="CW40" i="4"/>
  <c r="CW39" i="4"/>
  <c r="CW38" i="4"/>
  <c r="CW37" i="4"/>
  <c r="CW36" i="4"/>
  <c r="CW35" i="4"/>
  <c r="CW34" i="4"/>
  <c r="CW33" i="4"/>
  <c r="CW32" i="4"/>
  <c r="CW31" i="4"/>
  <c r="CW30" i="4"/>
  <c r="CW29" i="4"/>
  <c r="CW28" i="4"/>
  <c r="CW27" i="4"/>
  <c r="CW26" i="4"/>
  <c r="CW25" i="4"/>
  <c r="CW24" i="4"/>
  <c r="CW23" i="4"/>
  <c r="CW22" i="4"/>
  <c r="CW21" i="4"/>
  <c r="CW20" i="4"/>
  <c r="CW19" i="4"/>
  <c r="CW18" i="4"/>
  <c r="CW17" i="4"/>
  <c r="CW16" i="4"/>
  <c r="CW15" i="4"/>
  <c r="CW14" i="4"/>
  <c r="CW13" i="4"/>
  <c r="CW12" i="4"/>
  <c r="CW11" i="4"/>
  <c r="CW10" i="4"/>
  <c r="CW9" i="4"/>
  <c r="CW8" i="4"/>
  <c r="CW7" i="4"/>
  <c r="CW6" i="4"/>
  <c r="CW5" i="4"/>
  <c r="CW4" i="4"/>
  <c r="CT46" i="4"/>
  <c r="CT45" i="4"/>
  <c r="CT44" i="4"/>
  <c r="CT43" i="4"/>
  <c r="CT42" i="4"/>
  <c r="CT41" i="4"/>
  <c r="CT40" i="4"/>
  <c r="CT39" i="4"/>
  <c r="CT38" i="4"/>
  <c r="CT37" i="4"/>
  <c r="CT36" i="4"/>
  <c r="CT35" i="4"/>
  <c r="CT34" i="4"/>
  <c r="CT33" i="4"/>
  <c r="CT32" i="4"/>
  <c r="CT31" i="4"/>
  <c r="CT30" i="4"/>
  <c r="CT29" i="4"/>
  <c r="CT28" i="4"/>
  <c r="CT27" i="4"/>
  <c r="CT26" i="4"/>
  <c r="CT25" i="4"/>
  <c r="CT24" i="4"/>
  <c r="CT23" i="4"/>
  <c r="CT22" i="4"/>
  <c r="CT21" i="4"/>
  <c r="CT20" i="4"/>
  <c r="CT19" i="4"/>
  <c r="CT18" i="4"/>
  <c r="CT17" i="4"/>
  <c r="CT16" i="4"/>
  <c r="CT15" i="4"/>
  <c r="CT14" i="4"/>
  <c r="CT13" i="4"/>
  <c r="CT12" i="4"/>
  <c r="CT11" i="4"/>
  <c r="CT10" i="4"/>
  <c r="CT9" i="4"/>
  <c r="CT8" i="4"/>
  <c r="CT7" i="4"/>
  <c r="CT6" i="4"/>
  <c r="CT5" i="4"/>
  <c r="CT4" i="4"/>
  <c r="CQ46" i="4"/>
  <c r="CQ45" i="4"/>
  <c r="CQ44" i="4"/>
  <c r="CQ43" i="4"/>
  <c r="CQ42" i="4"/>
  <c r="CQ41" i="4"/>
  <c r="CQ40" i="4"/>
  <c r="CQ39" i="4"/>
  <c r="CQ38" i="4"/>
  <c r="CQ37" i="4"/>
  <c r="CQ36" i="4"/>
  <c r="CQ35" i="4"/>
  <c r="CQ34" i="4"/>
  <c r="CQ33" i="4"/>
  <c r="CQ32" i="4"/>
  <c r="CQ31" i="4"/>
  <c r="CZ31" i="4" s="1"/>
  <c r="CQ30" i="4"/>
  <c r="CQ29" i="4"/>
  <c r="CQ28" i="4"/>
  <c r="CQ27" i="4"/>
  <c r="CQ26" i="4"/>
  <c r="CQ25" i="4"/>
  <c r="CQ24" i="4"/>
  <c r="CQ23" i="4"/>
  <c r="CQ22" i="4"/>
  <c r="CQ21" i="4"/>
  <c r="CQ20" i="4"/>
  <c r="CQ19" i="4"/>
  <c r="CQ18" i="4"/>
  <c r="CQ17" i="4"/>
  <c r="CQ16" i="4"/>
  <c r="CQ15" i="4"/>
  <c r="CQ14" i="4"/>
  <c r="CQ13" i="4"/>
  <c r="CQ12" i="4"/>
  <c r="CQ11" i="4"/>
  <c r="CQ10" i="4"/>
  <c r="CQ9" i="4"/>
  <c r="CQ8" i="4"/>
  <c r="CQ7" i="4"/>
  <c r="CQ6" i="4"/>
  <c r="CQ5" i="4"/>
  <c r="CQ4" i="4"/>
  <c r="CN46" i="4"/>
  <c r="CN45" i="4"/>
  <c r="CN44" i="4"/>
  <c r="CN43" i="4"/>
  <c r="CN42" i="4"/>
  <c r="CN41" i="4"/>
  <c r="CN40" i="4"/>
  <c r="CN39" i="4"/>
  <c r="CN38" i="4"/>
  <c r="CN37" i="4"/>
  <c r="CN36" i="4"/>
  <c r="CN35" i="4"/>
  <c r="CN34" i="4"/>
  <c r="CN33" i="4"/>
  <c r="CN32" i="4"/>
  <c r="CN31" i="4"/>
  <c r="CN30" i="4"/>
  <c r="CN29" i="4"/>
  <c r="CN28" i="4"/>
  <c r="CN27" i="4"/>
  <c r="CN26" i="4"/>
  <c r="CN25" i="4"/>
  <c r="CN24" i="4"/>
  <c r="CN23" i="4"/>
  <c r="CN22" i="4"/>
  <c r="CN21" i="4"/>
  <c r="CN20" i="4"/>
  <c r="CN19" i="4"/>
  <c r="CN18" i="4"/>
  <c r="CN17" i="4"/>
  <c r="CN16" i="4"/>
  <c r="CN15" i="4"/>
  <c r="CN14" i="4"/>
  <c r="CN13" i="4"/>
  <c r="CN12" i="4"/>
  <c r="CN11" i="4"/>
  <c r="CN10" i="4"/>
  <c r="CN9" i="4"/>
  <c r="CN8" i="4"/>
  <c r="CN7" i="4"/>
  <c r="CN6" i="4"/>
  <c r="CN5" i="4"/>
  <c r="CN4" i="4"/>
  <c r="CK46" i="4"/>
  <c r="CK45" i="4"/>
  <c r="CK44" i="4"/>
  <c r="CK43" i="4"/>
  <c r="CK42" i="4"/>
  <c r="CK41" i="4"/>
  <c r="CK40" i="4"/>
  <c r="CK39" i="4"/>
  <c r="CK38" i="4"/>
  <c r="CK37" i="4"/>
  <c r="CK36" i="4"/>
  <c r="CK35" i="4"/>
  <c r="CK34" i="4"/>
  <c r="CK33" i="4"/>
  <c r="CK32" i="4"/>
  <c r="CK31" i="4"/>
  <c r="CK30" i="4"/>
  <c r="CK29" i="4"/>
  <c r="CK28" i="4"/>
  <c r="CK27" i="4"/>
  <c r="CK26" i="4"/>
  <c r="CK25" i="4"/>
  <c r="CK24" i="4"/>
  <c r="CK23" i="4"/>
  <c r="CK22" i="4"/>
  <c r="CK21" i="4"/>
  <c r="CK20" i="4"/>
  <c r="CK19" i="4"/>
  <c r="CK18" i="4"/>
  <c r="CK17" i="4"/>
  <c r="CK16" i="4"/>
  <c r="CK15" i="4"/>
  <c r="CK14" i="4"/>
  <c r="CK13" i="4"/>
  <c r="CK12" i="4"/>
  <c r="CK11" i="4"/>
  <c r="CK10" i="4"/>
  <c r="CK9" i="4"/>
  <c r="CK8" i="4"/>
  <c r="CK7" i="4"/>
  <c r="CK6" i="4"/>
  <c r="CK5" i="4"/>
  <c r="CK4" i="4"/>
  <c r="CH46" i="4"/>
  <c r="CH45" i="4"/>
  <c r="CH44" i="4"/>
  <c r="CH43" i="4"/>
  <c r="CH42" i="4"/>
  <c r="CH41" i="4"/>
  <c r="CH40" i="4"/>
  <c r="CH39" i="4"/>
  <c r="CH38" i="4"/>
  <c r="CH37" i="4"/>
  <c r="CH36" i="4"/>
  <c r="CH35" i="4"/>
  <c r="CH34" i="4"/>
  <c r="CH33" i="4"/>
  <c r="CH32" i="4"/>
  <c r="CH31" i="4"/>
  <c r="CH30" i="4"/>
  <c r="CH29" i="4"/>
  <c r="CH28" i="4"/>
  <c r="CH27" i="4"/>
  <c r="CH26" i="4"/>
  <c r="CH25" i="4"/>
  <c r="CH24" i="4"/>
  <c r="CH23" i="4"/>
  <c r="CH22" i="4"/>
  <c r="CH21" i="4"/>
  <c r="CH20" i="4"/>
  <c r="CH19" i="4"/>
  <c r="CH18" i="4"/>
  <c r="CH17" i="4"/>
  <c r="CH16" i="4"/>
  <c r="CH15" i="4"/>
  <c r="CH14" i="4"/>
  <c r="CH13" i="4"/>
  <c r="CH12" i="4"/>
  <c r="CH11" i="4"/>
  <c r="CH10" i="4"/>
  <c r="CH9" i="4"/>
  <c r="CH8" i="4"/>
  <c r="CH7" i="4"/>
  <c r="CH6" i="4"/>
  <c r="CH5" i="4"/>
  <c r="CH4" i="4"/>
  <c r="CE46" i="4"/>
  <c r="CE45" i="4"/>
  <c r="CE44" i="4"/>
  <c r="CE43" i="4"/>
  <c r="CE42" i="4"/>
  <c r="CE41" i="4"/>
  <c r="CE40" i="4"/>
  <c r="CE39" i="4"/>
  <c r="CE38" i="4"/>
  <c r="CE37" i="4"/>
  <c r="CE36" i="4"/>
  <c r="CE35" i="4"/>
  <c r="CE34" i="4"/>
  <c r="CE33" i="4"/>
  <c r="CE32" i="4"/>
  <c r="CE31" i="4"/>
  <c r="CE30" i="4"/>
  <c r="CE29" i="4"/>
  <c r="CE28" i="4"/>
  <c r="CE27" i="4"/>
  <c r="CE26" i="4"/>
  <c r="CE25" i="4"/>
  <c r="CE24" i="4"/>
  <c r="CZ24" i="4" s="1"/>
  <c r="CE23" i="4"/>
  <c r="CE22" i="4"/>
  <c r="CE21" i="4"/>
  <c r="CE20" i="4"/>
  <c r="CE19" i="4"/>
  <c r="CE18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5" i="4"/>
  <c r="CE4" i="4"/>
  <c r="CB46" i="4"/>
  <c r="CB45" i="4"/>
  <c r="CB44" i="4"/>
  <c r="CB43" i="4"/>
  <c r="CB42" i="4"/>
  <c r="CB41" i="4"/>
  <c r="CB40" i="4"/>
  <c r="CB39" i="4"/>
  <c r="CB38" i="4"/>
  <c r="CB37" i="4"/>
  <c r="CB36" i="4"/>
  <c r="CB35" i="4"/>
  <c r="CB34" i="4"/>
  <c r="CB33" i="4"/>
  <c r="CB32" i="4"/>
  <c r="CB31" i="4"/>
  <c r="CB30" i="4"/>
  <c r="CB29" i="4"/>
  <c r="CB28" i="4"/>
  <c r="CB27" i="4"/>
  <c r="CB26" i="4"/>
  <c r="CB25" i="4"/>
  <c r="CB24" i="4"/>
  <c r="CB23" i="4"/>
  <c r="CB22" i="4"/>
  <c r="CB21" i="4"/>
  <c r="CB20" i="4"/>
  <c r="CB19" i="4"/>
  <c r="CB18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5" i="4"/>
  <c r="CB4" i="4"/>
  <c r="BY46" i="4"/>
  <c r="BY45" i="4"/>
  <c r="BY44" i="4"/>
  <c r="BY43" i="4"/>
  <c r="BY42" i="4"/>
  <c r="BY41" i="4"/>
  <c r="BY40" i="4"/>
  <c r="BY39" i="4"/>
  <c r="CZ39" i="4" s="1"/>
  <c r="BY38" i="4"/>
  <c r="BY37" i="4"/>
  <c r="BY36" i="4"/>
  <c r="BY35" i="4"/>
  <c r="BY34" i="4"/>
  <c r="BY33" i="4"/>
  <c r="BY32" i="4"/>
  <c r="BY31" i="4"/>
  <c r="BY30" i="4"/>
  <c r="BY29" i="4"/>
  <c r="BY28" i="4"/>
  <c r="BY27" i="4"/>
  <c r="BY26" i="4"/>
  <c r="BY25" i="4"/>
  <c r="BY24" i="4"/>
  <c r="BY23" i="4"/>
  <c r="BY22" i="4"/>
  <c r="BY21" i="4"/>
  <c r="BY20" i="4"/>
  <c r="BY19" i="4"/>
  <c r="BY18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5" i="4"/>
  <c r="BY4" i="4"/>
  <c r="BV46" i="4"/>
  <c r="BV45" i="4"/>
  <c r="BV44" i="4"/>
  <c r="BV43" i="4"/>
  <c r="BV42" i="4"/>
  <c r="BV41" i="4"/>
  <c r="BV40" i="4"/>
  <c r="BV39" i="4"/>
  <c r="BV38" i="4"/>
  <c r="BV37" i="4"/>
  <c r="BV36" i="4"/>
  <c r="BV35" i="4"/>
  <c r="BV34" i="4"/>
  <c r="BV33" i="4"/>
  <c r="BV32" i="4"/>
  <c r="BV31" i="4"/>
  <c r="BV30" i="4"/>
  <c r="BV29" i="4"/>
  <c r="BV28" i="4"/>
  <c r="BV27" i="4"/>
  <c r="BV26" i="4"/>
  <c r="BV25" i="4"/>
  <c r="BV24" i="4"/>
  <c r="BV23" i="4"/>
  <c r="BV22" i="4"/>
  <c r="BV21" i="4"/>
  <c r="BV20" i="4"/>
  <c r="BV19" i="4"/>
  <c r="BV18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5" i="4"/>
  <c r="BV4" i="4"/>
  <c r="DA4" i="4"/>
  <c r="DA5" i="4"/>
  <c r="DA6" i="4"/>
  <c r="DA7" i="4"/>
  <c r="DA8" i="4"/>
  <c r="DA9" i="4"/>
  <c r="DA10" i="4"/>
  <c r="DA11" i="4"/>
  <c r="DA12" i="4"/>
  <c r="DA13" i="4"/>
  <c r="DA14" i="4"/>
  <c r="DA15" i="4"/>
  <c r="DA16" i="4"/>
  <c r="DA17" i="4"/>
  <c r="DA18" i="4"/>
  <c r="DA19" i="4"/>
  <c r="DA20" i="4"/>
  <c r="DA21" i="4"/>
  <c r="DA22" i="4"/>
  <c r="DA23" i="4"/>
  <c r="DA24" i="4"/>
  <c r="DA25" i="4"/>
  <c r="DA26" i="4"/>
  <c r="DA27" i="4"/>
  <c r="DA28" i="4"/>
  <c r="DA29" i="4"/>
  <c r="DA30" i="4"/>
  <c r="DA31" i="4"/>
  <c r="DA32" i="4"/>
  <c r="DA33" i="4"/>
  <c r="DA34" i="4"/>
  <c r="DA35" i="4"/>
  <c r="DA36" i="4"/>
  <c r="DA37" i="4"/>
  <c r="DA38" i="4"/>
  <c r="DA39" i="4"/>
  <c r="DA40" i="4"/>
  <c r="DA41" i="4"/>
  <c r="DA42" i="4"/>
  <c r="DA43" i="4"/>
  <c r="DA44" i="4"/>
  <c r="DA45" i="4"/>
  <c r="DA46" i="4"/>
  <c r="X38" i="4"/>
  <c r="L36" i="7"/>
  <c r="I36" i="7"/>
  <c r="F36" i="7"/>
  <c r="C36" i="7"/>
  <c r="L27" i="7"/>
  <c r="I27" i="7"/>
  <c r="F27" i="7"/>
  <c r="C27" i="7"/>
  <c r="L19" i="7"/>
  <c r="I19" i="7"/>
  <c r="F19" i="7"/>
  <c r="C19" i="7"/>
  <c r="C10" i="7"/>
  <c r="BW46" i="6"/>
  <c r="BT46" i="6"/>
  <c r="BV46" i="6" s="1"/>
  <c r="BX46" i="6" s="1"/>
  <c r="BQ46" i="6"/>
  <c r="BN46" i="6"/>
  <c r="BK46" i="6"/>
  <c r="BH46" i="6"/>
  <c r="BE46" i="6"/>
  <c r="BB46" i="6"/>
  <c r="AY46" i="6"/>
  <c r="AV46" i="6"/>
  <c r="AS46" i="6"/>
  <c r="AP46" i="6"/>
  <c r="AM46" i="6"/>
  <c r="AJ46" i="6"/>
  <c r="AG46" i="6"/>
  <c r="AD46" i="6"/>
  <c r="AA46" i="6"/>
  <c r="X46" i="6"/>
  <c r="U46" i="6"/>
  <c r="R46" i="6"/>
  <c r="O46" i="6"/>
  <c r="L46" i="6"/>
  <c r="I46" i="6"/>
  <c r="F46" i="6"/>
  <c r="BW45" i="6"/>
  <c r="BT45" i="6"/>
  <c r="BQ45" i="6"/>
  <c r="BN45" i="6"/>
  <c r="BK45" i="6"/>
  <c r="BH45" i="6"/>
  <c r="BE45" i="6"/>
  <c r="BB45" i="6"/>
  <c r="AY45" i="6"/>
  <c r="BV45" i="6" s="1"/>
  <c r="AV45" i="6"/>
  <c r="AS45" i="6"/>
  <c r="AP45" i="6"/>
  <c r="AM45" i="6"/>
  <c r="AJ45" i="6"/>
  <c r="AG45" i="6"/>
  <c r="AD45" i="6"/>
  <c r="AA45" i="6"/>
  <c r="X45" i="6"/>
  <c r="U45" i="6"/>
  <c r="R45" i="6"/>
  <c r="O45" i="6"/>
  <c r="L45" i="6"/>
  <c r="I45" i="6"/>
  <c r="F45" i="6"/>
  <c r="BW44" i="6"/>
  <c r="BT44" i="6"/>
  <c r="BQ44" i="6"/>
  <c r="BN44" i="6"/>
  <c r="BK44" i="6"/>
  <c r="BH44" i="6"/>
  <c r="BE44" i="6"/>
  <c r="BV44" i="6" s="1"/>
  <c r="BX44" i="6" s="1"/>
  <c r="BB44" i="6"/>
  <c r="AY44" i="6"/>
  <c r="AV44" i="6"/>
  <c r="AS44" i="6"/>
  <c r="AP44" i="6"/>
  <c r="AM44" i="6"/>
  <c r="AJ44" i="6"/>
  <c r="AG44" i="6"/>
  <c r="AD44" i="6"/>
  <c r="AA44" i="6"/>
  <c r="X44" i="6"/>
  <c r="U44" i="6"/>
  <c r="R44" i="6"/>
  <c r="O44" i="6"/>
  <c r="L44" i="6"/>
  <c r="I44" i="6"/>
  <c r="F44" i="6"/>
  <c r="BW43" i="6"/>
  <c r="BT43" i="6"/>
  <c r="BQ43" i="6"/>
  <c r="BN43" i="6"/>
  <c r="BV43" i="6" s="1"/>
  <c r="BX43" i="6" s="1"/>
  <c r="BK43" i="6"/>
  <c r="BH43" i="6"/>
  <c r="BE43" i="6"/>
  <c r="BB43" i="6"/>
  <c r="AY43" i="6"/>
  <c r="AV43" i="6"/>
  <c r="AS43" i="6"/>
  <c r="AP43" i="6"/>
  <c r="AM43" i="6"/>
  <c r="AJ43" i="6"/>
  <c r="AG43" i="6"/>
  <c r="AD43" i="6"/>
  <c r="AA43" i="6"/>
  <c r="X43" i="6"/>
  <c r="U43" i="6"/>
  <c r="R43" i="6"/>
  <c r="O43" i="6"/>
  <c r="L43" i="6"/>
  <c r="I43" i="6"/>
  <c r="F43" i="6"/>
  <c r="BW42" i="6"/>
  <c r="BT42" i="6"/>
  <c r="BV42" i="6" s="1"/>
  <c r="BX42" i="6" s="1"/>
  <c r="BQ42" i="6"/>
  <c r="BN42" i="6"/>
  <c r="BK42" i="6"/>
  <c r="BH42" i="6"/>
  <c r="BE42" i="6"/>
  <c r="BB42" i="6"/>
  <c r="AY42" i="6"/>
  <c r="AV42" i="6"/>
  <c r="AS42" i="6"/>
  <c r="AP42" i="6"/>
  <c r="AM42" i="6"/>
  <c r="AJ42" i="6"/>
  <c r="AG42" i="6"/>
  <c r="AD42" i="6"/>
  <c r="AA42" i="6"/>
  <c r="X42" i="6"/>
  <c r="U42" i="6"/>
  <c r="R42" i="6"/>
  <c r="O42" i="6"/>
  <c r="L42" i="6"/>
  <c r="I42" i="6"/>
  <c r="F42" i="6"/>
  <c r="BW41" i="6"/>
  <c r="BX41" i="6" s="1"/>
  <c r="BV41" i="6"/>
  <c r="BT41" i="6"/>
  <c r="BQ41" i="6"/>
  <c r="BN41" i="6"/>
  <c r="BK41" i="6"/>
  <c r="BH41" i="6"/>
  <c r="BE41" i="6"/>
  <c r="BB41" i="6"/>
  <c r="AY41" i="6"/>
  <c r="AV41" i="6"/>
  <c r="AS41" i="6"/>
  <c r="AP41" i="6"/>
  <c r="AM41" i="6"/>
  <c r="AJ41" i="6"/>
  <c r="AG41" i="6"/>
  <c r="AD41" i="6"/>
  <c r="AA41" i="6"/>
  <c r="X41" i="6"/>
  <c r="U41" i="6"/>
  <c r="R41" i="6"/>
  <c r="O41" i="6"/>
  <c r="L41" i="6"/>
  <c r="I41" i="6"/>
  <c r="F41" i="6"/>
  <c r="BW40" i="6"/>
  <c r="BT40" i="6"/>
  <c r="BQ40" i="6"/>
  <c r="BN40" i="6"/>
  <c r="BK40" i="6"/>
  <c r="BH40" i="6"/>
  <c r="BE40" i="6"/>
  <c r="BV40" i="6" s="1"/>
  <c r="BX40" i="6" s="1"/>
  <c r="BB40" i="6"/>
  <c r="AY40" i="6"/>
  <c r="AV40" i="6"/>
  <c r="AS40" i="6"/>
  <c r="AP40" i="6"/>
  <c r="AM40" i="6"/>
  <c r="AJ40" i="6"/>
  <c r="AG40" i="6"/>
  <c r="AD40" i="6"/>
  <c r="AA40" i="6"/>
  <c r="X40" i="6"/>
  <c r="U40" i="6"/>
  <c r="R40" i="6"/>
  <c r="O40" i="6"/>
  <c r="L40" i="6"/>
  <c r="I40" i="6"/>
  <c r="F40" i="6"/>
  <c r="BW39" i="6"/>
  <c r="BT39" i="6"/>
  <c r="BQ39" i="6"/>
  <c r="BN39" i="6"/>
  <c r="BV39" i="6" s="1"/>
  <c r="BX39" i="6" s="1"/>
  <c r="BK39" i="6"/>
  <c r="BH39" i="6"/>
  <c r="BE39" i="6"/>
  <c r="BB39" i="6"/>
  <c r="AY39" i="6"/>
  <c r="AV39" i="6"/>
  <c r="AS39" i="6"/>
  <c r="AP39" i="6"/>
  <c r="AM39" i="6"/>
  <c r="AJ39" i="6"/>
  <c r="AG39" i="6"/>
  <c r="AD39" i="6"/>
  <c r="AA39" i="6"/>
  <c r="X39" i="6"/>
  <c r="U39" i="6"/>
  <c r="R39" i="6"/>
  <c r="O39" i="6"/>
  <c r="L39" i="6"/>
  <c r="I39" i="6"/>
  <c r="F39" i="6"/>
  <c r="BW38" i="6"/>
  <c r="BT38" i="6"/>
  <c r="BV38" i="6" s="1"/>
  <c r="BX38" i="6" s="1"/>
  <c r="BQ38" i="6"/>
  <c r="BN38" i="6"/>
  <c r="BK38" i="6"/>
  <c r="BH38" i="6"/>
  <c r="BE38" i="6"/>
  <c r="BB38" i="6"/>
  <c r="AY38" i="6"/>
  <c r="AV38" i="6"/>
  <c r="AS38" i="6"/>
  <c r="AP38" i="6"/>
  <c r="AM38" i="6"/>
  <c r="AG38" i="6"/>
  <c r="U38" i="6"/>
  <c r="R38" i="6"/>
  <c r="O38" i="6"/>
  <c r="L38" i="6"/>
  <c r="I38" i="6"/>
  <c r="F38" i="6"/>
  <c r="BW37" i="6"/>
  <c r="BX37" i="6" s="1"/>
  <c r="BV37" i="6"/>
  <c r="BT37" i="6"/>
  <c r="BQ37" i="6"/>
  <c r="BN37" i="6"/>
  <c r="BK37" i="6"/>
  <c r="BH37" i="6"/>
  <c r="BE37" i="6"/>
  <c r="BB37" i="6"/>
  <c r="AY37" i="6"/>
  <c r="AV37" i="6"/>
  <c r="AS37" i="6"/>
  <c r="AP37" i="6"/>
  <c r="AM37" i="6"/>
  <c r="AJ37" i="6"/>
  <c r="AG37" i="6"/>
  <c r="AD37" i="6"/>
  <c r="AA37" i="6"/>
  <c r="X37" i="6"/>
  <c r="U37" i="6"/>
  <c r="R37" i="6"/>
  <c r="O37" i="6"/>
  <c r="L37" i="6"/>
  <c r="I37" i="6"/>
  <c r="F37" i="6"/>
  <c r="BW36" i="6"/>
  <c r="BT36" i="6"/>
  <c r="BQ36" i="6"/>
  <c r="BN36" i="6"/>
  <c r="BK36" i="6"/>
  <c r="BH36" i="6"/>
  <c r="BE36" i="6"/>
  <c r="BV36" i="6" s="1"/>
  <c r="BX36" i="6" s="1"/>
  <c r="BB36" i="6"/>
  <c r="AY36" i="6"/>
  <c r="AV36" i="6"/>
  <c r="AS36" i="6"/>
  <c r="AP36" i="6"/>
  <c r="AM36" i="6"/>
  <c r="AJ36" i="6"/>
  <c r="AG36" i="6"/>
  <c r="AD36" i="6"/>
  <c r="AA36" i="6"/>
  <c r="X36" i="6"/>
  <c r="U36" i="6"/>
  <c r="R36" i="6"/>
  <c r="O36" i="6"/>
  <c r="L36" i="6"/>
  <c r="I36" i="6"/>
  <c r="F36" i="6"/>
  <c r="BW35" i="6"/>
  <c r="BT35" i="6"/>
  <c r="BQ35" i="6"/>
  <c r="BN35" i="6"/>
  <c r="BK35" i="6"/>
  <c r="BV35" i="6" s="1"/>
  <c r="BX35" i="6" s="1"/>
  <c r="BH35" i="6"/>
  <c r="BE35" i="6"/>
  <c r="BB35" i="6"/>
  <c r="AY35" i="6"/>
  <c r="AV35" i="6"/>
  <c r="AS35" i="6"/>
  <c r="AP35" i="6"/>
  <c r="AM35" i="6"/>
  <c r="AJ35" i="6"/>
  <c r="AG35" i="6"/>
  <c r="AD35" i="6"/>
  <c r="AA35" i="6"/>
  <c r="X35" i="6"/>
  <c r="U35" i="6"/>
  <c r="R35" i="6"/>
  <c r="O35" i="6"/>
  <c r="L35" i="6"/>
  <c r="I35" i="6"/>
  <c r="F35" i="6"/>
  <c r="BW34" i="6"/>
  <c r="BT34" i="6"/>
  <c r="BV34" i="6" s="1"/>
  <c r="BX34" i="6" s="1"/>
  <c r="BQ34" i="6"/>
  <c r="BN34" i="6"/>
  <c r="BK34" i="6"/>
  <c r="BH34" i="6"/>
  <c r="BE34" i="6"/>
  <c r="BB34" i="6"/>
  <c r="AY34" i="6"/>
  <c r="AV34" i="6"/>
  <c r="AS34" i="6"/>
  <c r="AP34" i="6"/>
  <c r="AM34" i="6"/>
  <c r="AJ34" i="6"/>
  <c r="AG34" i="6"/>
  <c r="AD34" i="6"/>
  <c r="AA34" i="6"/>
  <c r="X34" i="6"/>
  <c r="U34" i="6"/>
  <c r="R34" i="6"/>
  <c r="O34" i="6"/>
  <c r="L34" i="6"/>
  <c r="I34" i="6"/>
  <c r="F34" i="6"/>
  <c r="BW33" i="6"/>
  <c r="BX33" i="6" s="1"/>
  <c r="BV33" i="6"/>
  <c r="BT33" i="6"/>
  <c r="BQ33" i="6"/>
  <c r="BN33" i="6"/>
  <c r="BK33" i="6"/>
  <c r="BH33" i="6"/>
  <c r="BE33" i="6"/>
  <c r="BB33" i="6"/>
  <c r="AY33" i="6"/>
  <c r="AV33" i="6"/>
  <c r="AS33" i="6"/>
  <c r="AP33" i="6"/>
  <c r="AM33" i="6"/>
  <c r="AJ33" i="6"/>
  <c r="AG33" i="6"/>
  <c r="AD33" i="6"/>
  <c r="AA33" i="6"/>
  <c r="X33" i="6"/>
  <c r="U33" i="6"/>
  <c r="R33" i="6"/>
  <c r="O33" i="6"/>
  <c r="L33" i="6"/>
  <c r="I33" i="6"/>
  <c r="F33" i="6"/>
  <c r="BW32" i="6"/>
  <c r="BT32" i="6"/>
  <c r="BQ32" i="6"/>
  <c r="BN32" i="6"/>
  <c r="BK32" i="6"/>
  <c r="BH32" i="6"/>
  <c r="BE32" i="6"/>
  <c r="BV32" i="6" s="1"/>
  <c r="BX32" i="6" s="1"/>
  <c r="BB32" i="6"/>
  <c r="AY32" i="6"/>
  <c r="AV32" i="6"/>
  <c r="AS32" i="6"/>
  <c r="AP32" i="6"/>
  <c r="AM32" i="6"/>
  <c r="AJ32" i="6"/>
  <c r="AG32" i="6"/>
  <c r="AD32" i="6"/>
  <c r="AA32" i="6"/>
  <c r="X32" i="6"/>
  <c r="U32" i="6"/>
  <c r="R32" i="6"/>
  <c r="O32" i="6"/>
  <c r="L32" i="6"/>
  <c r="I32" i="6"/>
  <c r="F32" i="6"/>
  <c r="BW31" i="6"/>
  <c r="BT31" i="6"/>
  <c r="BQ31" i="6"/>
  <c r="BN31" i="6"/>
  <c r="BK31" i="6"/>
  <c r="BV31" i="6" s="1"/>
  <c r="BX31" i="6" s="1"/>
  <c r="BH31" i="6"/>
  <c r="BE31" i="6"/>
  <c r="BB31" i="6"/>
  <c r="AY31" i="6"/>
  <c r="AV31" i="6"/>
  <c r="AS31" i="6"/>
  <c r="AP31" i="6"/>
  <c r="AM31" i="6"/>
  <c r="AJ31" i="6"/>
  <c r="AG31" i="6"/>
  <c r="AD31" i="6"/>
  <c r="AA31" i="6"/>
  <c r="X31" i="6"/>
  <c r="U31" i="6"/>
  <c r="R31" i="6"/>
  <c r="O31" i="6"/>
  <c r="L31" i="6"/>
  <c r="I31" i="6"/>
  <c r="F31" i="6"/>
  <c r="BW30" i="6"/>
  <c r="BT30" i="6"/>
  <c r="BV30" i="6" s="1"/>
  <c r="BX30" i="6" s="1"/>
  <c r="BQ30" i="6"/>
  <c r="BN30" i="6"/>
  <c r="BK30" i="6"/>
  <c r="BH30" i="6"/>
  <c r="BE30" i="6"/>
  <c r="BB30" i="6"/>
  <c r="AY30" i="6"/>
  <c r="AV30" i="6"/>
  <c r="AS30" i="6"/>
  <c r="AP30" i="6"/>
  <c r="AM30" i="6"/>
  <c r="AJ30" i="6"/>
  <c r="AG30" i="6"/>
  <c r="AD30" i="6"/>
  <c r="AA30" i="6"/>
  <c r="X30" i="6"/>
  <c r="U30" i="6"/>
  <c r="R30" i="6"/>
  <c r="O30" i="6"/>
  <c r="L30" i="6"/>
  <c r="I30" i="6"/>
  <c r="F30" i="6"/>
  <c r="BW29" i="6"/>
  <c r="BT29" i="6"/>
  <c r="BQ29" i="6"/>
  <c r="BN29" i="6"/>
  <c r="BK29" i="6"/>
  <c r="BH29" i="6"/>
  <c r="BE29" i="6"/>
  <c r="BB29" i="6"/>
  <c r="AY29" i="6"/>
  <c r="BV29" i="6" s="1"/>
  <c r="AV29" i="6"/>
  <c r="AS29" i="6"/>
  <c r="AP29" i="6"/>
  <c r="AM29" i="6"/>
  <c r="AJ29" i="6"/>
  <c r="AG29" i="6"/>
  <c r="AD29" i="6"/>
  <c r="AA29" i="6"/>
  <c r="X29" i="6"/>
  <c r="U29" i="6"/>
  <c r="R29" i="6"/>
  <c r="O29" i="6"/>
  <c r="L29" i="6"/>
  <c r="I29" i="6"/>
  <c r="F29" i="6"/>
  <c r="BW28" i="6"/>
  <c r="BT28" i="6"/>
  <c r="BQ28" i="6"/>
  <c r="BN28" i="6"/>
  <c r="BK28" i="6"/>
  <c r="BH28" i="6"/>
  <c r="BE28" i="6"/>
  <c r="BV28" i="6" s="1"/>
  <c r="BX28" i="6" s="1"/>
  <c r="BB28" i="6"/>
  <c r="AY28" i="6"/>
  <c r="AV28" i="6"/>
  <c r="AS28" i="6"/>
  <c r="AP28" i="6"/>
  <c r="AM28" i="6"/>
  <c r="AJ28" i="6"/>
  <c r="AG28" i="6"/>
  <c r="AD28" i="6"/>
  <c r="AA28" i="6"/>
  <c r="X28" i="6"/>
  <c r="U28" i="6"/>
  <c r="R28" i="6"/>
  <c r="O28" i="6"/>
  <c r="L28" i="6"/>
  <c r="I28" i="6"/>
  <c r="F28" i="6"/>
  <c r="BW27" i="6"/>
  <c r="BT27" i="6"/>
  <c r="BQ27" i="6"/>
  <c r="BN27" i="6"/>
  <c r="BK27" i="6"/>
  <c r="BV27" i="6" s="1"/>
  <c r="BX27" i="6" s="1"/>
  <c r="BH27" i="6"/>
  <c r="BE27" i="6"/>
  <c r="BB27" i="6"/>
  <c r="AY27" i="6"/>
  <c r="AV27" i="6"/>
  <c r="AS27" i="6"/>
  <c r="AP27" i="6"/>
  <c r="AM27" i="6"/>
  <c r="AJ27" i="6"/>
  <c r="AG27" i="6"/>
  <c r="AD27" i="6"/>
  <c r="AA27" i="6"/>
  <c r="X27" i="6"/>
  <c r="U27" i="6"/>
  <c r="R27" i="6"/>
  <c r="O27" i="6"/>
  <c r="L27" i="6"/>
  <c r="I27" i="6"/>
  <c r="F27" i="6"/>
  <c r="BW26" i="6"/>
  <c r="BT26" i="6"/>
  <c r="BV26" i="6" s="1"/>
  <c r="BX26" i="6" s="1"/>
  <c r="BQ26" i="6"/>
  <c r="BN26" i="6"/>
  <c r="BK26" i="6"/>
  <c r="BH26" i="6"/>
  <c r="BE26" i="6"/>
  <c r="BB26" i="6"/>
  <c r="AY26" i="6"/>
  <c r="AV26" i="6"/>
  <c r="AS26" i="6"/>
  <c r="AP26" i="6"/>
  <c r="AM26" i="6"/>
  <c r="AJ26" i="6"/>
  <c r="AG26" i="6"/>
  <c r="AD26" i="6"/>
  <c r="AA26" i="6"/>
  <c r="X26" i="6"/>
  <c r="U26" i="6"/>
  <c r="R26" i="6"/>
  <c r="O26" i="6"/>
  <c r="L26" i="6"/>
  <c r="I26" i="6"/>
  <c r="F26" i="6"/>
  <c r="BW25" i="6"/>
  <c r="BT25" i="6"/>
  <c r="BQ25" i="6"/>
  <c r="BN25" i="6"/>
  <c r="BK25" i="6"/>
  <c r="BH25" i="6"/>
  <c r="BE25" i="6"/>
  <c r="BB25" i="6"/>
  <c r="AY25" i="6"/>
  <c r="BV25" i="6" s="1"/>
  <c r="AV25" i="6"/>
  <c r="AS25" i="6"/>
  <c r="AP25" i="6"/>
  <c r="AM25" i="6"/>
  <c r="AJ25" i="6"/>
  <c r="AG25" i="6"/>
  <c r="AD25" i="6"/>
  <c r="AA25" i="6"/>
  <c r="X25" i="6"/>
  <c r="U25" i="6"/>
  <c r="R25" i="6"/>
  <c r="O25" i="6"/>
  <c r="L25" i="6"/>
  <c r="I25" i="6"/>
  <c r="F25" i="6"/>
  <c r="BW24" i="6"/>
  <c r="BT24" i="6"/>
  <c r="BQ24" i="6"/>
  <c r="BN24" i="6"/>
  <c r="BK24" i="6"/>
  <c r="BH24" i="6"/>
  <c r="BE24" i="6"/>
  <c r="BV24" i="6" s="1"/>
  <c r="BX24" i="6" s="1"/>
  <c r="BB24" i="6"/>
  <c r="AY24" i="6"/>
  <c r="AV24" i="6"/>
  <c r="AS24" i="6"/>
  <c r="AP24" i="6"/>
  <c r="AM24" i="6"/>
  <c r="AJ24" i="6"/>
  <c r="AG24" i="6"/>
  <c r="AD24" i="6"/>
  <c r="AA24" i="6"/>
  <c r="X24" i="6"/>
  <c r="U24" i="6"/>
  <c r="R24" i="6"/>
  <c r="O24" i="6"/>
  <c r="L24" i="6"/>
  <c r="I24" i="6"/>
  <c r="F24" i="6"/>
  <c r="BW23" i="6"/>
  <c r="BT23" i="6"/>
  <c r="BQ23" i="6"/>
  <c r="BN23" i="6"/>
  <c r="BK23" i="6"/>
  <c r="BV23" i="6" s="1"/>
  <c r="BX23" i="6" s="1"/>
  <c r="BH23" i="6"/>
  <c r="BE23" i="6"/>
  <c r="BB23" i="6"/>
  <c r="AY23" i="6"/>
  <c r="AV23" i="6"/>
  <c r="AS23" i="6"/>
  <c r="AP23" i="6"/>
  <c r="AM23" i="6"/>
  <c r="AJ23" i="6"/>
  <c r="AG23" i="6"/>
  <c r="AD23" i="6"/>
  <c r="AA23" i="6"/>
  <c r="X23" i="6"/>
  <c r="U23" i="6"/>
  <c r="R23" i="6"/>
  <c r="O23" i="6"/>
  <c r="L23" i="6"/>
  <c r="I23" i="6"/>
  <c r="F23" i="6"/>
  <c r="BW22" i="6"/>
  <c r="BT22" i="6"/>
  <c r="BV22" i="6" s="1"/>
  <c r="BX22" i="6" s="1"/>
  <c r="BQ22" i="6"/>
  <c r="BN22" i="6"/>
  <c r="BK22" i="6"/>
  <c r="BH22" i="6"/>
  <c r="BE22" i="6"/>
  <c r="BB22" i="6"/>
  <c r="AY22" i="6"/>
  <c r="AV22" i="6"/>
  <c r="AS22" i="6"/>
  <c r="AP22" i="6"/>
  <c r="AM22" i="6"/>
  <c r="AJ22" i="6"/>
  <c r="AG22" i="6"/>
  <c r="AD22" i="6"/>
  <c r="AA22" i="6"/>
  <c r="X22" i="6"/>
  <c r="U22" i="6"/>
  <c r="R22" i="6"/>
  <c r="O22" i="6"/>
  <c r="L22" i="6"/>
  <c r="I22" i="6"/>
  <c r="F22" i="6"/>
  <c r="BW21" i="6"/>
  <c r="BT21" i="6"/>
  <c r="BQ21" i="6"/>
  <c r="BN21" i="6"/>
  <c r="BK21" i="6"/>
  <c r="BH21" i="6"/>
  <c r="BE21" i="6"/>
  <c r="BB21" i="6"/>
  <c r="AY21" i="6"/>
  <c r="AV21" i="6"/>
  <c r="AS21" i="6"/>
  <c r="AP21" i="6"/>
  <c r="AM21" i="6"/>
  <c r="AJ21" i="6"/>
  <c r="AG21" i="6"/>
  <c r="AD21" i="6"/>
  <c r="AA21" i="6"/>
  <c r="X21" i="6"/>
  <c r="U21" i="6"/>
  <c r="R21" i="6"/>
  <c r="O21" i="6"/>
  <c r="L21" i="6"/>
  <c r="I21" i="6"/>
  <c r="F21" i="6"/>
  <c r="BW20" i="6"/>
  <c r="BT20" i="6"/>
  <c r="BQ20" i="6"/>
  <c r="BN20" i="6"/>
  <c r="BK20" i="6"/>
  <c r="BH20" i="6"/>
  <c r="BE20" i="6"/>
  <c r="BV20" i="6" s="1"/>
  <c r="BX20" i="6" s="1"/>
  <c r="BB20" i="6"/>
  <c r="AY20" i="6"/>
  <c r="AV20" i="6"/>
  <c r="AS20" i="6"/>
  <c r="AP20" i="6"/>
  <c r="AM20" i="6"/>
  <c r="AJ20" i="6"/>
  <c r="AG20" i="6"/>
  <c r="AD20" i="6"/>
  <c r="AA20" i="6"/>
  <c r="X20" i="6"/>
  <c r="U20" i="6"/>
  <c r="R20" i="6"/>
  <c r="O20" i="6"/>
  <c r="L20" i="6"/>
  <c r="I20" i="6"/>
  <c r="F20" i="6"/>
  <c r="BW19" i="6"/>
  <c r="BT19" i="6"/>
  <c r="BQ19" i="6"/>
  <c r="BN19" i="6"/>
  <c r="BK19" i="6"/>
  <c r="BV19" i="6" s="1"/>
  <c r="BX19" i="6" s="1"/>
  <c r="BH19" i="6"/>
  <c r="BE19" i="6"/>
  <c r="BB19" i="6"/>
  <c r="AY19" i="6"/>
  <c r="AV19" i="6"/>
  <c r="AS19" i="6"/>
  <c r="AP19" i="6"/>
  <c r="AM19" i="6"/>
  <c r="AJ19" i="6"/>
  <c r="AG19" i="6"/>
  <c r="AD19" i="6"/>
  <c r="AA19" i="6"/>
  <c r="X19" i="6"/>
  <c r="U19" i="6"/>
  <c r="R19" i="6"/>
  <c r="O19" i="6"/>
  <c r="L19" i="6"/>
  <c r="I19" i="6"/>
  <c r="F19" i="6"/>
  <c r="BW18" i="6"/>
  <c r="BT18" i="6"/>
  <c r="BV18" i="6" s="1"/>
  <c r="BX18" i="6" s="1"/>
  <c r="BQ18" i="6"/>
  <c r="BN18" i="6"/>
  <c r="BK18" i="6"/>
  <c r="BH18" i="6"/>
  <c r="BE18" i="6"/>
  <c r="BB18" i="6"/>
  <c r="AY18" i="6"/>
  <c r="AV18" i="6"/>
  <c r="AS18" i="6"/>
  <c r="AP18" i="6"/>
  <c r="AM18" i="6"/>
  <c r="AJ18" i="6"/>
  <c r="AG18" i="6"/>
  <c r="AD18" i="6"/>
  <c r="AA18" i="6"/>
  <c r="X18" i="6"/>
  <c r="U18" i="6"/>
  <c r="R18" i="6"/>
  <c r="O18" i="6"/>
  <c r="L18" i="6"/>
  <c r="I18" i="6"/>
  <c r="F18" i="6"/>
  <c r="BW17" i="6"/>
  <c r="BT17" i="6"/>
  <c r="BQ17" i="6"/>
  <c r="BN17" i="6"/>
  <c r="BK17" i="6"/>
  <c r="BH17" i="6"/>
  <c r="BE17" i="6"/>
  <c r="BB17" i="6"/>
  <c r="AY17" i="6"/>
  <c r="AV17" i="6"/>
  <c r="AS17" i="6"/>
  <c r="AP17" i="6"/>
  <c r="AM17" i="6"/>
  <c r="AJ17" i="6"/>
  <c r="AG17" i="6"/>
  <c r="AD17" i="6"/>
  <c r="AA17" i="6"/>
  <c r="BV17" i="6" s="1"/>
  <c r="X17" i="6"/>
  <c r="U17" i="6"/>
  <c r="R17" i="6"/>
  <c r="O17" i="6"/>
  <c r="L17" i="6"/>
  <c r="I17" i="6"/>
  <c r="F17" i="6"/>
  <c r="BW16" i="6"/>
  <c r="BT16" i="6"/>
  <c r="BQ16" i="6"/>
  <c r="BN16" i="6"/>
  <c r="BK16" i="6"/>
  <c r="BH16" i="6"/>
  <c r="BE16" i="6"/>
  <c r="BV16" i="6" s="1"/>
  <c r="BX16" i="6" s="1"/>
  <c r="BB16" i="6"/>
  <c r="AY16" i="6"/>
  <c r="AV16" i="6"/>
  <c r="AS16" i="6"/>
  <c r="AP16" i="6"/>
  <c r="AM16" i="6"/>
  <c r="AJ16" i="6"/>
  <c r="AG16" i="6"/>
  <c r="AD16" i="6"/>
  <c r="AA16" i="6"/>
  <c r="X16" i="6"/>
  <c r="U16" i="6"/>
  <c r="R16" i="6"/>
  <c r="O16" i="6"/>
  <c r="L16" i="6"/>
  <c r="I16" i="6"/>
  <c r="F16" i="6"/>
  <c r="BW15" i="6"/>
  <c r="BT15" i="6"/>
  <c r="BQ15" i="6"/>
  <c r="BN15" i="6"/>
  <c r="BK15" i="6"/>
  <c r="BV15" i="6" s="1"/>
  <c r="BX15" i="6" s="1"/>
  <c r="BH15" i="6"/>
  <c r="BE15" i="6"/>
  <c r="BB15" i="6"/>
  <c r="AY15" i="6"/>
  <c r="AV15" i="6"/>
  <c r="AS15" i="6"/>
  <c r="AP15" i="6"/>
  <c r="AM15" i="6"/>
  <c r="AJ15" i="6"/>
  <c r="AG15" i="6"/>
  <c r="AD15" i="6"/>
  <c r="AA15" i="6"/>
  <c r="X15" i="6"/>
  <c r="U15" i="6"/>
  <c r="R15" i="6"/>
  <c r="O15" i="6"/>
  <c r="L15" i="6"/>
  <c r="I15" i="6"/>
  <c r="F15" i="6"/>
  <c r="BW14" i="6"/>
  <c r="BT14" i="6"/>
  <c r="BQ14" i="6"/>
  <c r="BN14" i="6"/>
  <c r="BK14" i="6"/>
  <c r="BH14" i="6"/>
  <c r="BE14" i="6"/>
  <c r="BB14" i="6"/>
  <c r="AY14" i="6"/>
  <c r="AV14" i="6"/>
  <c r="AS14" i="6"/>
  <c r="AP14" i="6"/>
  <c r="AM14" i="6"/>
  <c r="AJ14" i="6"/>
  <c r="AG14" i="6"/>
  <c r="AD14" i="6"/>
  <c r="AA14" i="6"/>
  <c r="X14" i="6"/>
  <c r="U14" i="6"/>
  <c r="R14" i="6"/>
  <c r="O14" i="6"/>
  <c r="L14" i="6"/>
  <c r="I14" i="6"/>
  <c r="F14" i="6"/>
  <c r="BW13" i="6"/>
  <c r="BX13" i="6" s="1"/>
  <c r="BV13" i="6"/>
  <c r="BT13" i="6"/>
  <c r="BQ13" i="6"/>
  <c r="BN13" i="6"/>
  <c r="BK13" i="6"/>
  <c r="BH13" i="6"/>
  <c r="BE13" i="6"/>
  <c r="BB13" i="6"/>
  <c r="AY13" i="6"/>
  <c r="AV13" i="6"/>
  <c r="AS13" i="6"/>
  <c r="AP13" i="6"/>
  <c r="AM13" i="6"/>
  <c r="AJ13" i="6"/>
  <c r="AG13" i="6"/>
  <c r="AD13" i="6"/>
  <c r="AA13" i="6"/>
  <c r="X13" i="6"/>
  <c r="U13" i="6"/>
  <c r="R13" i="6"/>
  <c r="O13" i="6"/>
  <c r="L13" i="6"/>
  <c r="I13" i="6"/>
  <c r="F13" i="6"/>
  <c r="BW12" i="6"/>
  <c r="BT12" i="6"/>
  <c r="BQ12" i="6"/>
  <c r="BN12" i="6"/>
  <c r="BK12" i="6"/>
  <c r="BH12" i="6"/>
  <c r="BE12" i="6"/>
  <c r="BV12" i="6" s="1"/>
  <c r="BX12" i="6" s="1"/>
  <c r="BB12" i="6"/>
  <c r="AY12" i="6"/>
  <c r="AV12" i="6"/>
  <c r="AS12" i="6"/>
  <c r="AP12" i="6"/>
  <c r="AM12" i="6"/>
  <c r="AJ12" i="6"/>
  <c r="AG12" i="6"/>
  <c r="AD12" i="6"/>
  <c r="AA12" i="6"/>
  <c r="X12" i="6"/>
  <c r="U12" i="6"/>
  <c r="R12" i="6"/>
  <c r="O12" i="6"/>
  <c r="L12" i="6"/>
  <c r="I12" i="6"/>
  <c r="F12" i="6"/>
  <c r="BW11" i="6"/>
  <c r="BT11" i="6"/>
  <c r="BQ11" i="6"/>
  <c r="BN11" i="6"/>
  <c r="BK11" i="6"/>
  <c r="BV11" i="6" s="1"/>
  <c r="BX11" i="6" s="1"/>
  <c r="BH11" i="6"/>
  <c r="BE11" i="6"/>
  <c r="BB11" i="6"/>
  <c r="AY11" i="6"/>
  <c r="AV11" i="6"/>
  <c r="AS11" i="6"/>
  <c r="AP11" i="6"/>
  <c r="AM11" i="6"/>
  <c r="AJ11" i="6"/>
  <c r="AG11" i="6"/>
  <c r="AD11" i="6"/>
  <c r="AA11" i="6"/>
  <c r="X11" i="6"/>
  <c r="U11" i="6"/>
  <c r="R11" i="6"/>
  <c r="O11" i="6"/>
  <c r="L11" i="6"/>
  <c r="I11" i="6"/>
  <c r="F11" i="6"/>
  <c r="BW10" i="6"/>
  <c r="BT10" i="6"/>
  <c r="BV10" i="6" s="1"/>
  <c r="BX10" i="6" s="1"/>
  <c r="BQ10" i="6"/>
  <c r="BN10" i="6"/>
  <c r="BK10" i="6"/>
  <c r="BH10" i="6"/>
  <c r="BE10" i="6"/>
  <c r="BB10" i="6"/>
  <c r="AY10" i="6"/>
  <c r="AV10" i="6"/>
  <c r="AS10" i="6"/>
  <c r="AP10" i="6"/>
  <c r="AM10" i="6"/>
  <c r="AJ10" i="6"/>
  <c r="AG10" i="6"/>
  <c r="AD10" i="6"/>
  <c r="AA10" i="6"/>
  <c r="X10" i="6"/>
  <c r="U10" i="6"/>
  <c r="R10" i="6"/>
  <c r="O10" i="6"/>
  <c r="L10" i="6"/>
  <c r="I10" i="6"/>
  <c r="F10" i="6"/>
  <c r="BW9" i="6"/>
  <c r="BX9" i="6" s="1"/>
  <c r="BV9" i="6"/>
  <c r="BT9" i="6"/>
  <c r="BQ9" i="6"/>
  <c r="BN9" i="6"/>
  <c r="BK9" i="6"/>
  <c r="BH9" i="6"/>
  <c r="BE9" i="6"/>
  <c r="BB9" i="6"/>
  <c r="AY9" i="6"/>
  <c r="AV9" i="6"/>
  <c r="AS9" i="6"/>
  <c r="AP9" i="6"/>
  <c r="AM9" i="6"/>
  <c r="AJ9" i="6"/>
  <c r="AG9" i="6"/>
  <c r="AD9" i="6"/>
  <c r="AA9" i="6"/>
  <c r="X9" i="6"/>
  <c r="U9" i="6"/>
  <c r="R9" i="6"/>
  <c r="O9" i="6"/>
  <c r="L9" i="6"/>
  <c r="I9" i="6"/>
  <c r="F9" i="6"/>
  <c r="BW8" i="6"/>
  <c r="BT8" i="6"/>
  <c r="BQ8" i="6"/>
  <c r="BN8" i="6"/>
  <c r="BK8" i="6"/>
  <c r="BH8" i="6"/>
  <c r="BE8" i="6"/>
  <c r="BV8" i="6" s="1"/>
  <c r="BX8" i="6" s="1"/>
  <c r="BB8" i="6"/>
  <c r="AY8" i="6"/>
  <c r="AV8" i="6"/>
  <c r="AS8" i="6"/>
  <c r="AP8" i="6"/>
  <c r="AM8" i="6"/>
  <c r="AJ8" i="6"/>
  <c r="AG8" i="6"/>
  <c r="AD8" i="6"/>
  <c r="AA8" i="6"/>
  <c r="X8" i="6"/>
  <c r="U8" i="6"/>
  <c r="R8" i="6"/>
  <c r="O8" i="6"/>
  <c r="L8" i="6"/>
  <c r="I8" i="6"/>
  <c r="F8" i="6"/>
  <c r="BW7" i="6"/>
  <c r="BT7" i="6"/>
  <c r="BQ7" i="6"/>
  <c r="BN7" i="6"/>
  <c r="BK7" i="6"/>
  <c r="BV7" i="6" s="1"/>
  <c r="BX7" i="6" s="1"/>
  <c r="BH7" i="6"/>
  <c r="BE7" i="6"/>
  <c r="BB7" i="6"/>
  <c r="AY7" i="6"/>
  <c r="AV7" i="6"/>
  <c r="AS7" i="6"/>
  <c r="AP7" i="6"/>
  <c r="AM7" i="6"/>
  <c r="AJ7" i="6"/>
  <c r="AG7" i="6"/>
  <c r="AD7" i="6"/>
  <c r="AA7" i="6"/>
  <c r="X7" i="6"/>
  <c r="U7" i="6"/>
  <c r="R7" i="6"/>
  <c r="O7" i="6"/>
  <c r="L7" i="6"/>
  <c r="I7" i="6"/>
  <c r="F7" i="6"/>
  <c r="BW6" i="6"/>
  <c r="BT6" i="6"/>
  <c r="BV6" i="6" s="1"/>
  <c r="BX6" i="6" s="1"/>
  <c r="BQ6" i="6"/>
  <c r="BN6" i="6"/>
  <c r="BK6" i="6"/>
  <c r="BH6" i="6"/>
  <c r="BE6" i="6"/>
  <c r="BB6" i="6"/>
  <c r="AY6" i="6"/>
  <c r="AV6" i="6"/>
  <c r="AS6" i="6"/>
  <c r="AP6" i="6"/>
  <c r="AM6" i="6"/>
  <c r="AJ6" i="6"/>
  <c r="AG6" i="6"/>
  <c r="AD6" i="6"/>
  <c r="AA6" i="6"/>
  <c r="X6" i="6"/>
  <c r="U6" i="6"/>
  <c r="R6" i="6"/>
  <c r="O6" i="6"/>
  <c r="L6" i="6"/>
  <c r="I6" i="6"/>
  <c r="F6" i="6"/>
  <c r="BW5" i="6"/>
  <c r="BV5" i="6"/>
  <c r="BT5" i="6"/>
  <c r="BQ5" i="6"/>
  <c r="BN5" i="6"/>
  <c r="BK5" i="6"/>
  <c r="BH5" i="6"/>
  <c r="BE5" i="6"/>
  <c r="BB5" i="6"/>
  <c r="AY5" i="6"/>
  <c r="AV5" i="6"/>
  <c r="AS5" i="6"/>
  <c r="AP5" i="6"/>
  <c r="AM5" i="6"/>
  <c r="AJ5" i="6"/>
  <c r="AG5" i="6"/>
  <c r="AD5" i="6"/>
  <c r="AA5" i="6"/>
  <c r="X5" i="6"/>
  <c r="U5" i="6"/>
  <c r="R5" i="6"/>
  <c r="O5" i="6"/>
  <c r="L5" i="6"/>
  <c r="I5" i="6"/>
  <c r="F5" i="6"/>
  <c r="BW4" i="6"/>
  <c r="BW48" i="6" s="1"/>
  <c r="BT4" i="6"/>
  <c r="BT48" i="6" s="1"/>
  <c r="BQ4" i="6"/>
  <c r="BN4" i="6"/>
  <c r="BK4" i="6"/>
  <c r="BH4" i="6"/>
  <c r="BE4" i="6"/>
  <c r="BB4" i="6"/>
  <c r="AY4" i="6"/>
  <c r="AY48" i="6" s="1"/>
  <c r="AV4" i="6"/>
  <c r="AV48" i="6" s="1"/>
  <c r="AS4" i="6"/>
  <c r="AP4" i="6"/>
  <c r="AM4" i="6"/>
  <c r="AJ4" i="6"/>
  <c r="AG4" i="6"/>
  <c r="AD4" i="6"/>
  <c r="AA4" i="6"/>
  <c r="AA48" i="6" s="1"/>
  <c r="X4" i="6"/>
  <c r="X48" i="6" s="1"/>
  <c r="U4" i="6"/>
  <c r="R4" i="6"/>
  <c r="O4" i="6"/>
  <c r="L4" i="6"/>
  <c r="I4" i="6"/>
  <c r="F4" i="6"/>
  <c r="L4" i="4"/>
  <c r="L46" i="4"/>
  <c r="C25" i="5"/>
  <c r="I4" i="5"/>
  <c r="D40" i="5" s="1"/>
  <c r="D3" i="5"/>
  <c r="N2" i="5"/>
  <c r="J2" i="5"/>
  <c r="I43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4" i="4"/>
  <c r="I45" i="4"/>
  <c r="I46" i="4"/>
  <c r="I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9" i="4"/>
  <c r="X40" i="4"/>
  <c r="X41" i="4"/>
  <c r="X42" i="4"/>
  <c r="X43" i="4"/>
  <c r="X44" i="4"/>
  <c r="X45" i="4"/>
  <c r="X46" i="4"/>
  <c r="X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P4" i="4"/>
  <c r="AV5" i="4"/>
  <c r="AV6" i="4"/>
  <c r="AV7" i="4"/>
  <c r="AV8" i="4"/>
  <c r="AV9" i="4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43" i="4"/>
  <c r="AV44" i="4"/>
  <c r="AV45" i="4"/>
  <c r="AV46" i="4"/>
  <c r="AY5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BB5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E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H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" i="4"/>
  <c r="BE4" i="4"/>
  <c r="BB4" i="4"/>
  <c r="AY4" i="4"/>
  <c r="AV4" i="4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" i="4"/>
  <c r="BQ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" i="4"/>
  <c r="BN5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" i="4"/>
  <c r="BK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" i="4"/>
  <c r="C4" i="1"/>
  <c r="C3" i="1"/>
  <c r="AJ8" i="2"/>
  <c r="AG8" i="2"/>
  <c r="AJ9" i="2"/>
  <c r="AG9" i="2"/>
  <c r="X6" i="2"/>
  <c r="X19" i="2" s="1"/>
  <c r="X21" i="2" s="1"/>
  <c r="U5" i="2"/>
  <c r="R5" i="2"/>
  <c r="O5" i="2"/>
  <c r="X5" i="2"/>
  <c r="AM4" i="2"/>
  <c r="AM19" i="2" s="1"/>
  <c r="AJ4" i="2"/>
  <c r="AD4" i="2"/>
  <c r="AD19" i="2" s="1"/>
  <c r="B12" i="1" s="1"/>
  <c r="X4" i="2"/>
  <c r="U4" i="2"/>
  <c r="R4" i="2"/>
  <c r="O4" i="2"/>
  <c r="L7" i="2"/>
  <c r="L19" i="2" s="1"/>
  <c r="F5" i="2"/>
  <c r="I5" i="2"/>
  <c r="I19" i="2" s="1"/>
  <c r="B5" i="1" s="1"/>
  <c r="M2" i="1"/>
  <c r="BQ21" i="3"/>
  <c r="BK21" i="3"/>
  <c r="BB21" i="3"/>
  <c r="AY21" i="3"/>
  <c r="AS21" i="3"/>
  <c r="AM21" i="3"/>
  <c r="AD21" i="3"/>
  <c r="AA21" i="3"/>
  <c r="U21" i="3"/>
  <c r="O21" i="3"/>
  <c r="BQ19" i="3"/>
  <c r="BN19" i="3"/>
  <c r="BN21" i="3" s="1"/>
  <c r="BK19" i="3"/>
  <c r="BH19" i="3"/>
  <c r="BH21" i="3" s="1"/>
  <c r="BE19" i="3"/>
  <c r="BE21" i="3" s="1"/>
  <c r="BB19" i="3"/>
  <c r="AY19" i="3"/>
  <c r="AV19" i="3"/>
  <c r="AV21" i="3" s="1"/>
  <c r="AS19" i="3"/>
  <c r="AP19" i="3"/>
  <c r="AP21" i="3" s="1"/>
  <c r="AM19" i="3"/>
  <c r="AJ19" i="3"/>
  <c r="AJ21" i="3" s="1"/>
  <c r="AG19" i="3"/>
  <c r="AG21" i="3" s="1"/>
  <c r="AD19" i="3"/>
  <c r="AA19" i="3"/>
  <c r="X19" i="3"/>
  <c r="X21" i="3" s="1"/>
  <c r="U19" i="3"/>
  <c r="R19" i="3"/>
  <c r="R21" i="3" s="1"/>
  <c r="O19" i="3"/>
  <c r="L19" i="3"/>
  <c r="L21" i="3" s="1"/>
  <c r="I19" i="3"/>
  <c r="I21" i="3" s="1"/>
  <c r="F19" i="3"/>
  <c r="F21" i="3" s="1"/>
  <c r="C19" i="3"/>
  <c r="C21" i="3" s="1"/>
  <c r="B25" i="1"/>
  <c r="B24" i="1"/>
  <c r="B23" i="1"/>
  <c r="B22" i="1"/>
  <c r="B21" i="1"/>
  <c r="B20" i="1"/>
  <c r="B19" i="1"/>
  <c r="B18" i="1"/>
  <c r="B17" i="1"/>
  <c r="BQ19" i="2"/>
  <c r="BQ21" i="2" s="1"/>
  <c r="BN19" i="2"/>
  <c r="BN21" i="2" s="1"/>
  <c r="BK19" i="2"/>
  <c r="BK21" i="2" s="1"/>
  <c r="BH19" i="2"/>
  <c r="BH21" i="2" s="1"/>
  <c r="BE19" i="2"/>
  <c r="BE21" i="2" s="1"/>
  <c r="BB19" i="2"/>
  <c r="BB21" i="2" s="1"/>
  <c r="AY19" i="2"/>
  <c r="AY21" i="2" s="1"/>
  <c r="AV19" i="2"/>
  <c r="AV21" i="2" s="1"/>
  <c r="AS19" i="2"/>
  <c r="AS21" i="2" s="1"/>
  <c r="AP19" i="2"/>
  <c r="AP21" i="2" s="1"/>
  <c r="C19" i="2"/>
  <c r="C21" i="2" s="1"/>
  <c r="F19" i="2"/>
  <c r="F21" i="2" s="1"/>
  <c r="O19" i="2"/>
  <c r="O21" i="2" s="1"/>
  <c r="R19" i="2"/>
  <c r="R21" i="2" s="1"/>
  <c r="U19" i="2"/>
  <c r="B9" i="1" s="1"/>
  <c r="AA19" i="2"/>
  <c r="B11" i="1" s="1"/>
  <c r="I2" i="1"/>
  <c r="H4" i="1"/>
  <c r="C40" i="1" s="1"/>
  <c r="CZ42" i="4" l="1"/>
  <c r="DB42" i="4" s="1"/>
  <c r="CW48" i="4"/>
  <c r="C24" i="5" s="1"/>
  <c r="CZ9" i="4"/>
  <c r="DB9" i="4" s="1"/>
  <c r="CZ7" i="4"/>
  <c r="DB7" i="4" s="1"/>
  <c r="CT48" i="4"/>
  <c r="C23" i="5" s="1"/>
  <c r="CQ48" i="4"/>
  <c r="C22" i="5" s="1"/>
  <c r="CN48" i="4"/>
  <c r="CK48" i="4"/>
  <c r="CH48" i="4"/>
  <c r="CE48" i="4"/>
  <c r="C18" i="5" s="1"/>
  <c r="CB48" i="4"/>
  <c r="AV48" i="4"/>
  <c r="BY48" i="4"/>
  <c r="DA48" i="4"/>
  <c r="BK48" i="4"/>
  <c r="BV48" i="4"/>
  <c r="BQ48" i="4"/>
  <c r="DB46" i="4"/>
  <c r="DB38" i="4"/>
  <c r="DB30" i="4"/>
  <c r="DB22" i="4"/>
  <c r="DB14" i="4"/>
  <c r="DB6" i="4"/>
  <c r="AS48" i="4"/>
  <c r="BE48" i="4"/>
  <c r="BN48" i="4"/>
  <c r="DB45" i="4"/>
  <c r="DB37" i="4"/>
  <c r="DB29" i="4"/>
  <c r="DB21" i="4"/>
  <c r="DB13" i="4"/>
  <c r="DB5" i="4"/>
  <c r="BH48" i="4"/>
  <c r="DB41" i="4"/>
  <c r="DB33" i="4"/>
  <c r="DB17" i="4"/>
  <c r="AY48" i="4"/>
  <c r="DB44" i="4"/>
  <c r="DB36" i="4"/>
  <c r="DB28" i="4"/>
  <c r="DB20" i="4"/>
  <c r="DB12" i="4"/>
  <c r="DB40" i="4"/>
  <c r="DB32" i="4"/>
  <c r="DB24" i="4"/>
  <c r="DB16" i="4"/>
  <c r="DB8" i="4"/>
  <c r="DB43" i="4"/>
  <c r="DB35" i="4"/>
  <c r="DB27" i="4"/>
  <c r="DB19" i="4"/>
  <c r="DB11" i="4"/>
  <c r="BB48" i="4"/>
  <c r="DB39" i="4"/>
  <c r="DB31" i="4"/>
  <c r="DB23" i="4"/>
  <c r="DB15" i="4"/>
  <c r="DB34" i="4"/>
  <c r="DB26" i="4"/>
  <c r="DB18" i="4"/>
  <c r="DB10" i="4"/>
  <c r="AP48" i="4"/>
  <c r="F48" i="4"/>
  <c r="AG48" i="4"/>
  <c r="BT48" i="4"/>
  <c r="BX5" i="6"/>
  <c r="BV14" i="6"/>
  <c r="BX14" i="6" s="1"/>
  <c r="BV21" i="6"/>
  <c r="BN48" i="6"/>
  <c r="U48" i="6"/>
  <c r="AS48" i="6"/>
  <c r="BQ48" i="6"/>
  <c r="R48" i="6"/>
  <c r="AP48" i="6"/>
  <c r="F48" i="6"/>
  <c r="AD48" i="6"/>
  <c r="I48" i="6"/>
  <c r="AG48" i="6"/>
  <c r="BE48" i="6"/>
  <c r="BB48" i="6"/>
  <c r="L48" i="6"/>
  <c r="AJ48" i="6"/>
  <c r="BH48" i="6"/>
  <c r="BK48" i="6"/>
  <c r="O48" i="6"/>
  <c r="AM48" i="6"/>
  <c r="BX17" i="6"/>
  <c r="BX21" i="6"/>
  <c r="BX25" i="6"/>
  <c r="BX29" i="6"/>
  <c r="BX45" i="6"/>
  <c r="BV4" i="6"/>
  <c r="U48" i="4"/>
  <c r="AA48" i="4"/>
  <c r="AD48" i="4"/>
  <c r="D6" i="5"/>
  <c r="D5" i="5"/>
  <c r="D23" i="5"/>
  <c r="D32" i="5"/>
  <c r="X48" i="4"/>
  <c r="L48" i="4"/>
  <c r="I48" i="4"/>
  <c r="D10" i="5"/>
  <c r="D14" i="5"/>
  <c r="D8" i="5"/>
  <c r="D20" i="5"/>
  <c r="D9" i="5"/>
  <c r="D16" i="5"/>
  <c r="D29" i="5"/>
  <c r="D4" i="5"/>
  <c r="D11" i="5"/>
  <c r="D22" i="5"/>
  <c r="D33" i="5"/>
  <c r="D13" i="5"/>
  <c r="D18" i="5"/>
  <c r="D19" i="5"/>
  <c r="D7" i="5"/>
  <c r="D15" i="5"/>
  <c r="D24" i="5"/>
  <c r="D12" i="5"/>
  <c r="D17" i="5"/>
  <c r="D21" i="5"/>
  <c r="D25" i="5"/>
  <c r="D27" i="5"/>
  <c r="D30" i="5"/>
  <c r="D28" i="5"/>
  <c r="D31" i="5"/>
  <c r="D26" i="5"/>
  <c r="AM48" i="4"/>
  <c r="O48" i="4"/>
  <c r="AJ48" i="4"/>
  <c r="R48" i="4"/>
  <c r="D5" i="1"/>
  <c r="D24" i="1"/>
  <c r="AJ19" i="2"/>
  <c r="AG19" i="2"/>
  <c r="B13" i="1" s="1"/>
  <c r="AM21" i="2"/>
  <c r="B15" i="1"/>
  <c r="D15" i="1" s="1"/>
  <c r="AJ21" i="2"/>
  <c r="B14" i="1"/>
  <c r="B10" i="1"/>
  <c r="U21" i="2"/>
  <c r="L21" i="2"/>
  <c r="B6" i="1"/>
  <c r="C23" i="1"/>
  <c r="D23" i="1" s="1"/>
  <c r="C28" i="1"/>
  <c r="D28" i="1" s="1"/>
  <c r="C20" i="1"/>
  <c r="D20" i="1" s="1"/>
  <c r="C12" i="1"/>
  <c r="D12" i="1" s="1"/>
  <c r="C27" i="1"/>
  <c r="D27" i="1" s="1"/>
  <c r="C19" i="1"/>
  <c r="D19" i="1" s="1"/>
  <c r="C11" i="1"/>
  <c r="D11" i="1" s="1"/>
  <c r="C24" i="1"/>
  <c r="C31" i="1"/>
  <c r="D31" i="1" s="1"/>
  <c r="C15" i="1"/>
  <c r="C26" i="1"/>
  <c r="D26" i="1" s="1"/>
  <c r="C18" i="1"/>
  <c r="D18" i="1" s="1"/>
  <c r="C10" i="1"/>
  <c r="C33" i="1"/>
  <c r="D33" i="1" s="1"/>
  <c r="C25" i="1"/>
  <c r="D25" i="1" s="1"/>
  <c r="C17" i="1"/>
  <c r="D17" i="1" s="1"/>
  <c r="C9" i="1"/>
  <c r="D9" i="1" s="1"/>
  <c r="C32" i="1"/>
  <c r="D32" i="1" s="1"/>
  <c r="C16" i="1"/>
  <c r="C8" i="1"/>
  <c r="C7" i="1"/>
  <c r="C30" i="1"/>
  <c r="D30" i="1" s="1"/>
  <c r="C22" i="1"/>
  <c r="D22" i="1" s="1"/>
  <c r="C14" i="1"/>
  <c r="C6" i="1"/>
  <c r="C29" i="1"/>
  <c r="D29" i="1" s="1"/>
  <c r="C21" i="1"/>
  <c r="D21" i="1" s="1"/>
  <c r="C13" i="1"/>
  <c r="C5" i="1"/>
  <c r="B3" i="1"/>
  <c r="B4" i="1"/>
  <c r="D4" i="1" s="1"/>
  <c r="B16" i="1"/>
  <c r="I21" i="2"/>
  <c r="B7" i="1"/>
  <c r="D7" i="1" s="1"/>
  <c r="B8" i="1"/>
  <c r="D8" i="1" s="1"/>
  <c r="AA21" i="2"/>
  <c r="AD21" i="2"/>
  <c r="CZ48" i="4" l="1"/>
  <c r="C3" i="5"/>
  <c r="F3" i="5" s="1"/>
  <c r="DB4" i="4"/>
  <c r="C11" i="5"/>
  <c r="C4" i="5"/>
  <c r="C10" i="5"/>
  <c r="C7" i="5"/>
  <c r="C5" i="5"/>
  <c r="C8" i="5"/>
  <c r="C13" i="5"/>
  <c r="C9" i="5"/>
  <c r="C6" i="5"/>
  <c r="C14" i="5"/>
  <c r="C12" i="5"/>
  <c r="BX4" i="6"/>
  <c r="BX48" i="6" s="1"/>
  <c r="BV48" i="6"/>
  <c r="DB25" i="4"/>
  <c r="D6" i="1"/>
  <c r="D13" i="1"/>
  <c r="D16" i="1"/>
  <c r="D10" i="1"/>
  <c r="D14" i="1"/>
  <c r="D3" i="1"/>
  <c r="E3" i="1" s="1"/>
  <c r="E4" i="1" s="1"/>
  <c r="E5" i="1" s="1"/>
  <c r="AG21" i="2"/>
  <c r="DB48" i="4" l="1"/>
  <c r="F4" i="5"/>
  <c r="F5" i="5" s="1"/>
  <c r="F6" i="5" s="1"/>
  <c r="F7" i="5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F8" i="5" l="1"/>
  <c r="F9" i="5" l="1"/>
  <c r="F10" i="5" l="1"/>
  <c r="F11" i="5" l="1"/>
  <c r="F12" i="5" l="1"/>
  <c r="F13" i="5" l="1"/>
  <c r="F14" i="5" l="1"/>
  <c r="F15" i="5" l="1"/>
  <c r="F16" i="5" l="1"/>
  <c r="F17" i="5" l="1"/>
  <c r="F18" i="5" l="1"/>
  <c r="F19" i="5" l="1"/>
  <c r="F20" i="5" l="1"/>
  <c r="F21" i="5" l="1"/>
  <c r="F22" i="5" l="1"/>
  <c r="F23" i="5" l="1"/>
  <c r="F24" i="5" l="1"/>
  <c r="F25" i="5" l="1"/>
  <c r="F26" i="5" l="1"/>
  <c r="F27" i="5" l="1"/>
  <c r="F28" i="5" l="1"/>
  <c r="F29" i="5" l="1"/>
  <c r="F30" i="5" l="1"/>
  <c r="F31" i="5" l="1"/>
  <c r="F32" i="5" l="1"/>
  <c r="F33" i="5" l="1"/>
  <c r="G3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tc={592E7FE8-E02B-49EE-AB1F-89DD795FC859}</author>
    <author>tc={89405816-B879-4949-86BD-7A49CECDA448}</author>
  </authors>
  <commentList>
    <comment ref="L4" authorId="0" shapeId="0" xr:uid="{592E7FE8-E02B-49EE-AB1F-89DD795FC859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Estimated at 50,000</t>
      </text>
    </comment>
    <comment ref="I46" authorId="1" shapeId="0" xr:uid="{89405816-B879-4949-86BD-7A49CECDA448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 CD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tc={2D76AB01-03B4-416B-9A08-9D6475BB8AB3}</author>
    <author>tc={01B18823-390B-44D5-B287-904AEA997595}</author>
  </authors>
  <commentList>
    <comment ref="L4" authorId="0" shapeId="0" xr:uid="{2D76AB01-03B4-416B-9A08-9D6475BB8AB3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Estimated at 50,000</t>
      </text>
    </comment>
    <comment ref="I46" authorId="1" shapeId="0" xr:uid="{01B18823-390B-44D5-B287-904AEA997595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 CD</t>
      </text>
    </comment>
  </commentList>
</comments>
</file>

<file path=xl/sharedStrings.xml><?xml version="1.0" encoding="utf-8"?>
<sst xmlns="http://schemas.openxmlformats.org/spreadsheetml/2006/main" count="531" uniqueCount="107">
  <si>
    <t>Year</t>
  </si>
  <si>
    <t>per unit</t>
  </si>
  <si>
    <t>page 26 of Reserve Study - draft 2</t>
  </si>
  <si>
    <t>Annual Contribution</t>
  </si>
  <si>
    <t># units</t>
  </si>
  <si>
    <t>annual contrib</t>
  </si>
  <si>
    <t>per year</t>
  </si>
  <si>
    <t>item</t>
  </si>
  <si>
    <t>Amount</t>
  </si>
  <si>
    <t>Envelope</t>
  </si>
  <si>
    <t>Electrical</t>
  </si>
  <si>
    <t>Insurance</t>
  </si>
  <si>
    <t>Plumbing</t>
  </si>
  <si>
    <t>Siding - repair</t>
  </si>
  <si>
    <t>Siding - paint</t>
  </si>
  <si>
    <t>Electric Heater</t>
  </si>
  <si>
    <t>Sea wall rebuild</t>
  </si>
  <si>
    <t>Parking Concrete Rep</t>
  </si>
  <si>
    <t>Staircase rep</t>
  </si>
  <si>
    <t>Roof membrane</t>
  </si>
  <si>
    <t>Deck Doors Replace</t>
  </si>
  <si>
    <t>Entry Door Repl</t>
  </si>
  <si>
    <t>Lights repl</t>
  </si>
  <si>
    <t>plumbing</t>
  </si>
  <si>
    <t>railings repl</t>
  </si>
  <si>
    <t>siding rep</t>
  </si>
  <si>
    <t>siding paint</t>
  </si>
  <si>
    <t>windows repl</t>
  </si>
  <si>
    <t>Total</t>
  </si>
  <si>
    <t>Building Envelope</t>
  </si>
  <si>
    <t>Assessment</t>
  </si>
  <si>
    <t>Reserve</t>
  </si>
  <si>
    <t>Annual Expenditure</t>
  </si>
  <si>
    <t>Common Doors</t>
  </si>
  <si>
    <t>Buiilding Envelope</t>
  </si>
  <si>
    <t>Fire Alarm</t>
  </si>
  <si>
    <t>Fire Sprinkler</t>
  </si>
  <si>
    <t>Lights Interior</t>
  </si>
  <si>
    <t>Siding rep</t>
  </si>
  <si>
    <t>Siding paint</t>
  </si>
  <si>
    <t>Roof Membrane</t>
  </si>
  <si>
    <t>Membrane</t>
  </si>
  <si>
    <t>annual assessment</t>
  </si>
  <si>
    <t>Gutters</t>
  </si>
  <si>
    <t>Group</t>
  </si>
  <si>
    <t>Roofing</t>
  </si>
  <si>
    <t>Item</t>
  </si>
  <si>
    <t>Total Amount</t>
  </si>
  <si>
    <t>Percent</t>
  </si>
  <si>
    <t>Total Cost</t>
  </si>
  <si>
    <t>Total Planned</t>
  </si>
  <si>
    <t>Over/Under</t>
  </si>
  <si>
    <t>Membrane - Replacement</t>
  </si>
  <si>
    <t>Shingle - Replacement</t>
  </si>
  <si>
    <t>Siding</t>
  </si>
  <si>
    <t>Lighting</t>
  </si>
  <si>
    <t>Lights: Exterior - Replacement</t>
  </si>
  <si>
    <t>Lights: Interior Hallway - Replacement</t>
  </si>
  <si>
    <t>Decks &amp; Railings</t>
  </si>
  <si>
    <t>Entry Landing: Open Space - Resurfaced</t>
  </si>
  <si>
    <t>Unit Decks: Resurface</t>
  </si>
  <si>
    <t>Fencing/Security</t>
  </si>
  <si>
    <t>Chain Link Fence - Replacement</t>
  </si>
  <si>
    <t>Backflow: Fire Suppression - Replacement</t>
  </si>
  <si>
    <t>Backflow: City - Replacement</t>
  </si>
  <si>
    <t>Equipment</t>
  </si>
  <si>
    <t>Electric Heater - Replacement</t>
  </si>
  <si>
    <t>Elevator - Modernization</t>
  </si>
  <si>
    <t>Sewer Pump - Replacement</t>
  </si>
  <si>
    <t>Fire Alarm - Repair</t>
  </si>
  <si>
    <t>Fire Sprinkler - Repair</t>
  </si>
  <si>
    <t>Plumbing Repair - Sewer Pipe</t>
  </si>
  <si>
    <t>Stair Case - Repair</t>
  </si>
  <si>
    <t>Building</t>
  </si>
  <si>
    <t>Grounds</t>
  </si>
  <si>
    <t>Concrete Parking Area - Repair</t>
  </si>
  <si>
    <t>Sea Wall - Rebuild</t>
  </si>
  <si>
    <t>Doors and Windows</t>
  </si>
  <si>
    <t>Doors: Common Area - Replacement</t>
  </si>
  <si>
    <t>Doors: Unit Deck - Replacement</t>
  </si>
  <si>
    <t>Doors: Unit Entry - Replacement</t>
  </si>
  <si>
    <t>Windows - Replacement</t>
  </si>
  <si>
    <t>Inspections</t>
  </si>
  <si>
    <t>Building Envelope Inspection</t>
  </si>
  <si>
    <t>Building Envelope Inspection Intrusive</t>
  </si>
  <si>
    <t>Electrical Inspection</t>
  </si>
  <si>
    <t>Plumbing Inspection</t>
  </si>
  <si>
    <t>Contingency</t>
  </si>
  <si>
    <t>Insurance Deductible</t>
  </si>
  <si>
    <t>Siding - Repair</t>
  </si>
  <si>
    <t>Siding - Replacement</t>
  </si>
  <si>
    <t>Siding: Cedar Shake - Paint</t>
  </si>
  <si>
    <t>Gutters, Downspouts - Repair</t>
  </si>
  <si>
    <t>Gutters, Downspouts - Replacement</t>
  </si>
  <si>
    <t>Planned Year</t>
  </si>
  <si>
    <t>Plan Expenditure</t>
  </si>
  <si>
    <t>Railings: Unit Decks &amp; Entry Landing - Replacement</t>
  </si>
  <si>
    <t>2024, 2034</t>
  </si>
  <si>
    <t>every 5 years</t>
  </si>
  <si>
    <t>plan on more</t>
  </si>
  <si>
    <t>Plan Year</t>
  </si>
  <si>
    <t>Item Est</t>
  </si>
  <si>
    <t>every 10 years</t>
  </si>
  <si>
    <t>Cost Per Unit</t>
  </si>
  <si>
    <t>Study Est Cost</t>
  </si>
  <si>
    <t>outside planning timeframe</t>
  </si>
  <si>
    <t>cost multiplied by # of occurances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</si>
</sst>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8" fontId="0" fillId="0" borderId="0" xfId="0" applyNumberFormat="1"/>
    <xf numFmtId="44" fontId="0" fillId="0" borderId="0" xfId="2" applyFont="1"/>
    <xf numFmtId="0" fontId="0" fillId="0" borderId="0" xfId="2" applyNumberFormat="1" applyFont="1"/>
    <xf numFmtId="44" fontId="0" fillId="0" borderId="0" xfId="0" applyNumberFormat="1"/>
    <xf numFmtId="0" fontId="2" fillId="0" borderId="0" xfId="0" applyFont="1"/>
    <xf numFmtId="44" fontId="2" fillId="0" borderId="0" xfId="2" applyFont="1"/>
    <xf numFmtId="0" fontId="0" fillId="2" borderId="0" xfId="0" applyFill="1"/>
    <xf numFmtId="44" fontId="0" fillId="2" borderId="0" xfId="2" applyFont="1" applyFill="1"/>
    <xf numFmtId="44" fontId="0" fillId="0" borderId="0" xfId="2" applyFont="1" applyFill="1"/>
    <xf numFmtId="164" fontId="0" fillId="2" borderId="0" xfId="1" applyNumberFormat="1" applyFont="1" applyFill="1"/>
    <xf numFmtId="14" fontId="0" fillId="0" borderId="0" xfId="2" applyNumberFormat="1" applyFont="1"/>
    <xf numFmtId="0" fontId="0" fillId="3" borderId="0" xfId="0" applyFill="1"/>
    <xf numFmtId="164" fontId="0" fillId="3" borderId="0" xfId="1" applyNumberFormat="1" applyFont="1" applyFill="1"/>
    <xf numFmtId="44" fontId="0" fillId="3" borderId="0" xfId="0" applyNumberFormat="1" applyFill="1"/>
    <xf numFmtId="0" fontId="2" fillId="2" borderId="0" xfId="0" applyFont="1" applyFill="1"/>
    <xf numFmtId="0" fontId="2" fillId="4" borderId="0" xfId="0" applyFont="1" applyFill="1"/>
    <xf numFmtId="0" fontId="0" fillId="0" borderId="0" xfId="0" applyAlignment="1">
      <alignment horizontal="right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2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4" fontId="2" fillId="0" borderId="0" xfId="1" applyNumberFormat="1" applyFont="1" applyFill="1"/>
    <xf numFmtId="0" fontId="0" fillId="0" borderId="0" xfId="0" applyFill="1"/>
    <xf numFmtId="164" fontId="0" fillId="0" borderId="0" xfId="1" applyNumberFormat="1" applyFont="1" applyFill="1"/>
    <xf numFmtId="44" fontId="0" fillId="0" borderId="0" xfId="0" applyNumberFormat="1" applyFill="1"/>
    <xf numFmtId="44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 Annual Expenditure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Sheet1!$A$3:$A$33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xVal>
          <c:yVal>
            <c:numRef>
              <c:f>Sheet1!$B$3:$B$33</c:f>
              <c:numCache>
                <c:formatCode>_(* #,##0_);_(* \(#,##0\);_(* "-"??_);_(@_)</c:formatCode>
                <c:ptCount val="31"/>
                <c:pt idx="0">
                  <c:v>192000</c:v>
                </c:pt>
                <c:pt idx="1">
                  <c:v>23322.25</c:v>
                </c:pt>
                <c:pt idx="2">
                  <c:v>63322.25</c:v>
                </c:pt>
                <c:pt idx="3">
                  <c:v>30194.25</c:v>
                </c:pt>
                <c:pt idx="4">
                  <c:v>18595.5</c:v>
                </c:pt>
                <c:pt idx="5">
                  <c:v>16374.916666666666</c:v>
                </c:pt>
                <c:pt idx="6">
                  <c:v>16374.916666666666</c:v>
                </c:pt>
                <c:pt idx="7">
                  <c:v>54861.316666666666</c:v>
                </c:pt>
                <c:pt idx="8">
                  <c:v>49268</c:v>
                </c:pt>
                <c:pt idx="9">
                  <c:v>38486.400000000001</c:v>
                </c:pt>
                <c:pt idx="10">
                  <c:v>182070</c:v>
                </c:pt>
                <c:pt idx="11">
                  <c:v>201387.4</c:v>
                </c:pt>
                <c:pt idx="12">
                  <c:v>38486.400000000001</c:v>
                </c:pt>
                <c:pt idx="13">
                  <c:v>12488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15194</c:v>
                </c:pt>
                <c:pt idx="19">
                  <c:v>45718</c:v>
                </c:pt>
                <c:pt idx="20">
                  <c:v>475474</c:v>
                </c:pt>
                <c:pt idx="21">
                  <c:v>0</c:v>
                </c:pt>
                <c:pt idx="22">
                  <c:v>206183</c:v>
                </c:pt>
                <c:pt idx="23">
                  <c:v>67780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94-4547-8A90-A44F0CD838C4}"/>
            </c:ext>
          </c:extLst>
        </c:ser>
        <c:ser>
          <c:idx val="1"/>
          <c:order val="1"/>
          <c:tx>
            <c:v>Annual Contribution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Sheet1!$A$3:$A$33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xVal>
          <c:yVal>
            <c:numRef>
              <c:f>Sheet1!$C$3:$C$33</c:f>
              <c:numCache>
                <c:formatCode>_("$"* #,##0.00_);_("$"* \(#,##0.00\);_("$"* "-"??_);_(@_)</c:formatCode>
                <c:ptCount val="31"/>
                <c:pt idx="0">
                  <c:v>192000</c:v>
                </c:pt>
                <c:pt idx="1">
                  <c:v>43200</c:v>
                </c:pt>
                <c:pt idx="2">
                  <c:v>43200</c:v>
                </c:pt>
                <c:pt idx="3">
                  <c:v>43200</c:v>
                </c:pt>
                <c:pt idx="4">
                  <c:v>43200</c:v>
                </c:pt>
                <c:pt idx="5">
                  <c:v>43200</c:v>
                </c:pt>
                <c:pt idx="6">
                  <c:v>43200</c:v>
                </c:pt>
                <c:pt idx="7">
                  <c:v>43200</c:v>
                </c:pt>
                <c:pt idx="8">
                  <c:v>43200</c:v>
                </c:pt>
                <c:pt idx="9">
                  <c:v>43200</c:v>
                </c:pt>
                <c:pt idx="10">
                  <c:v>43200</c:v>
                </c:pt>
                <c:pt idx="11">
                  <c:v>43200</c:v>
                </c:pt>
                <c:pt idx="12">
                  <c:v>43200</c:v>
                </c:pt>
                <c:pt idx="13">
                  <c:v>43200</c:v>
                </c:pt>
                <c:pt idx="14">
                  <c:v>43200</c:v>
                </c:pt>
                <c:pt idx="15">
                  <c:v>43200</c:v>
                </c:pt>
                <c:pt idx="16">
                  <c:v>43200</c:v>
                </c:pt>
                <c:pt idx="17">
                  <c:v>43200</c:v>
                </c:pt>
                <c:pt idx="18">
                  <c:v>43200</c:v>
                </c:pt>
                <c:pt idx="19">
                  <c:v>43200</c:v>
                </c:pt>
                <c:pt idx="20">
                  <c:v>43200</c:v>
                </c:pt>
                <c:pt idx="21">
                  <c:v>43200</c:v>
                </c:pt>
                <c:pt idx="22">
                  <c:v>43200</c:v>
                </c:pt>
                <c:pt idx="23">
                  <c:v>43200</c:v>
                </c:pt>
                <c:pt idx="24">
                  <c:v>43200</c:v>
                </c:pt>
                <c:pt idx="25">
                  <c:v>43200</c:v>
                </c:pt>
                <c:pt idx="26">
                  <c:v>43200</c:v>
                </c:pt>
                <c:pt idx="27">
                  <c:v>43200</c:v>
                </c:pt>
                <c:pt idx="28">
                  <c:v>43200</c:v>
                </c:pt>
                <c:pt idx="29">
                  <c:v>43200</c:v>
                </c:pt>
                <c:pt idx="30">
                  <c:v>43200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C0-499D-BAF7-F25B56B48173}"/>
            </c:ext>
          </c:extLst>
        </c:ser>
        <c:ser>
          <c:idx val="2"/>
          <c:order val="2"/>
          <c:tx>
            <c:v>Annual Assessment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Sheet1!$A$3:$A$33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xVal>
          <c:yVal>
            <c:numRef>
              <c:f>Sheet1!$D$3:$D$33</c:f>
              <c:numCache>
                <c:formatCode>_("$"* #,##0.00_);_("$"* \(#,##0.00\);_("$"* "-"??_);_(@_)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20122.25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11661.316666666666</c:v>
                </c:pt>
                <c:pt idx="8">
                  <c:v>6068</c:v>
                </c:pt>
                <c:pt idx="9">
                  <c:v>0</c:v>
                </c:pt>
                <c:pt idx="10">
                  <c:v>138870</c:v>
                </c:pt>
                <c:pt idx="11">
                  <c:v>158187.4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2518</c:v>
                </c:pt>
                <c:pt idx="20">
                  <c:v>432274</c:v>
                </c:pt>
                <c:pt idx="21">
                  <c:v>0</c:v>
                </c:pt>
                <c:pt idx="22">
                  <c:v>162983</c:v>
                </c:pt>
                <c:pt idx="23">
                  <c:v>24580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C0-499D-BAF7-F25B56B48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6660032"/>
        <c:axId val="1784233376"/>
      </c:scatterChart>
      <c:valAx>
        <c:axId val="179666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233376"/>
        <c:crosses val="autoZero"/>
        <c:crossBetween val="midCat"/>
        <c:majorUnit val="5"/>
      </c:valAx>
      <c:valAx>
        <c:axId val="17842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660032"/>
        <c:crosses val="autoZero"/>
        <c:crossBetween val="midCat"/>
        <c:majorUnit val="100000"/>
        <c:min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HOA Planned Repairs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'Detail Calcs'!$A$3:$A$33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xVal>
          <c:yVal>
            <c:numRef>
              <c:f>'Detail Calcs'!$C$3:$C$33</c:f>
              <c:numCache>
                <c:formatCode>_(* #,##0_);_(* \(#,##0\);_(* "-"??_);_(@_)</c:formatCode>
                <c:ptCount val="31"/>
                <c:pt idx="0">
                  <c:v>168000</c:v>
                </c:pt>
                <c:pt idx="1">
                  <c:v>33000</c:v>
                </c:pt>
                <c:pt idx="2">
                  <c:v>71000</c:v>
                </c:pt>
                <c:pt idx="3">
                  <c:v>103500</c:v>
                </c:pt>
                <c:pt idx="4">
                  <c:v>56000</c:v>
                </c:pt>
                <c:pt idx="5">
                  <c:v>55512.5</c:v>
                </c:pt>
                <c:pt idx="6">
                  <c:v>34570.5</c:v>
                </c:pt>
                <c:pt idx="7">
                  <c:v>34558.5</c:v>
                </c:pt>
                <c:pt idx="8">
                  <c:v>36008.5</c:v>
                </c:pt>
                <c:pt idx="9">
                  <c:v>80500</c:v>
                </c:pt>
                <c:pt idx="10">
                  <c:v>100500</c:v>
                </c:pt>
                <c:pt idx="11">
                  <c:v>69250</c:v>
                </c:pt>
                <c:pt idx="12">
                  <c:v>69250</c:v>
                </c:pt>
                <c:pt idx="13">
                  <c:v>7500</c:v>
                </c:pt>
                <c:pt idx="14">
                  <c:v>0</c:v>
                </c:pt>
                <c:pt idx="15">
                  <c:v>35000</c:v>
                </c:pt>
                <c:pt idx="16">
                  <c:v>0</c:v>
                </c:pt>
                <c:pt idx="17">
                  <c:v>0</c:v>
                </c:pt>
                <c:pt idx="18">
                  <c:v>7500</c:v>
                </c:pt>
                <c:pt idx="19">
                  <c:v>56700</c:v>
                </c:pt>
                <c:pt idx="20">
                  <c:v>73000</c:v>
                </c:pt>
                <c:pt idx="21">
                  <c:v>61000</c:v>
                </c:pt>
                <c:pt idx="22">
                  <c:v>206183</c:v>
                </c:pt>
                <c:pt idx="23">
                  <c:v>67780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0C-4AC9-8112-C8C048CEB017}"/>
            </c:ext>
          </c:extLst>
        </c:ser>
        <c:ser>
          <c:idx val="1"/>
          <c:order val="1"/>
          <c:tx>
            <c:strRef>
              <c:f>'Detail Calcs'!$D$2</c:f>
              <c:strCache>
                <c:ptCount val="1"/>
                <c:pt idx="0">
                  <c:v>Annual Contribution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'Detail Calcs'!$A$3:$A$33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xVal>
          <c:yVal>
            <c:numRef>
              <c:f>'Detail Calcs'!$D$3:$D$33</c:f>
              <c:numCache>
                <c:formatCode>_("$"* #,##0.00_);_("$"* \(#,##0.00\);_("$"* "-"??_);_(@_)</c:formatCode>
                <c:ptCount val="31"/>
                <c:pt idx="0">
                  <c:v>192000</c:v>
                </c:pt>
                <c:pt idx="1">
                  <c:v>57600</c:v>
                </c:pt>
                <c:pt idx="2">
                  <c:v>57600</c:v>
                </c:pt>
                <c:pt idx="3">
                  <c:v>57600</c:v>
                </c:pt>
                <c:pt idx="4">
                  <c:v>57600</c:v>
                </c:pt>
                <c:pt idx="5">
                  <c:v>57600</c:v>
                </c:pt>
                <c:pt idx="6">
                  <c:v>57600</c:v>
                </c:pt>
                <c:pt idx="7">
                  <c:v>57600</c:v>
                </c:pt>
                <c:pt idx="8">
                  <c:v>57600</c:v>
                </c:pt>
                <c:pt idx="9">
                  <c:v>57600</c:v>
                </c:pt>
                <c:pt idx="10">
                  <c:v>57600</c:v>
                </c:pt>
                <c:pt idx="11">
                  <c:v>57600</c:v>
                </c:pt>
                <c:pt idx="12">
                  <c:v>57600</c:v>
                </c:pt>
                <c:pt idx="13">
                  <c:v>57600</c:v>
                </c:pt>
                <c:pt idx="14">
                  <c:v>57600</c:v>
                </c:pt>
                <c:pt idx="15">
                  <c:v>57600</c:v>
                </c:pt>
                <c:pt idx="16">
                  <c:v>57600</c:v>
                </c:pt>
                <c:pt idx="17">
                  <c:v>57600</c:v>
                </c:pt>
                <c:pt idx="18">
                  <c:v>57600</c:v>
                </c:pt>
                <c:pt idx="19">
                  <c:v>57600</c:v>
                </c:pt>
                <c:pt idx="20">
                  <c:v>57600</c:v>
                </c:pt>
                <c:pt idx="21">
                  <c:v>57600</c:v>
                </c:pt>
                <c:pt idx="22">
                  <c:v>57600</c:v>
                </c:pt>
                <c:pt idx="23">
                  <c:v>57600</c:v>
                </c:pt>
                <c:pt idx="24">
                  <c:v>57600</c:v>
                </c:pt>
                <c:pt idx="25">
                  <c:v>57600</c:v>
                </c:pt>
                <c:pt idx="26">
                  <c:v>57600</c:v>
                </c:pt>
                <c:pt idx="27">
                  <c:v>57600</c:v>
                </c:pt>
                <c:pt idx="28">
                  <c:v>57600</c:v>
                </c:pt>
                <c:pt idx="29">
                  <c:v>57600</c:v>
                </c:pt>
                <c:pt idx="30">
                  <c:v>57600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0C-4AC9-8112-C8C048CEB017}"/>
            </c:ext>
          </c:extLst>
        </c:ser>
        <c:ser>
          <c:idx val="3"/>
          <c:order val="2"/>
          <c:tx>
            <c:v>Reserve Balance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'Detail Calcs'!$A$3:$A$33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xVal>
          <c:yVal>
            <c:numRef>
              <c:f>'Detail Calcs'!$F$3:$F$33</c:f>
              <c:numCache>
                <c:formatCode>_("$"* #,##0.00_);_("$"* \(#,##0.00\);_("$"* "-"??_);_(@_)</c:formatCode>
                <c:ptCount val="31"/>
                <c:pt idx="0">
                  <c:v>24000</c:v>
                </c:pt>
                <c:pt idx="1">
                  <c:v>48600</c:v>
                </c:pt>
                <c:pt idx="2">
                  <c:v>35200</c:v>
                </c:pt>
                <c:pt idx="3">
                  <c:v>-10700</c:v>
                </c:pt>
                <c:pt idx="4">
                  <c:v>-9100</c:v>
                </c:pt>
                <c:pt idx="5">
                  <c:v>-7012.5</c:v>
                </c:pt>
                <c:pt idx="6">
                  <c:v>16017</c:v>
                </c:pt>
                <c:pt idx="7">
                  <c:v>39058.5</c:v>
                </c:pt>
                <c:pt idx="8">
                  <c:v>60650</c:v>
                </c:pt>
                <c:pt idx="9">
                  <c:v>37750</c:v>
                </c:pt>
                <c:pt idx="10">
                  <c:v>-5150</c:v>
                </c:pt>
                <c:pt idx="11">
                  <c:v>-16800</c:v>
                </c:pt>
                <c:pt idx="12">
                  <c:v>-28450</c:v>
                </c:pt>
                <c:pt idx="13">
                  <c:v>21650</c:v>
                </c:pt>
                <c:pt idx="14">
                  <c:v>79250</c:v>
                </c:pt>
                <c:pt idx="15">
                  <c:v>101850</c:v>
                </c:pt>
                <c:pt idx="16">
                  <c:v>159450</c:v>
                </c:pt>
                <c:pt idx="17">
                  <c:v>217050</c:v>
                </c:pt>
                <c:pt idx="18">
                  <c:v>267150</c:v>
                </c:pt>
                <c:pt idx="19">
                  <c:v>268050</c:v>
                </c:pt>
                <c:pt idx="20">
                  <c:v>252650</c:v>
                </c:pt>
                <c:pt idx="21">
                  <c:v>249250</c:v>
                </c:pt>
                <c:pt idx="22">
                  <c:v>100667</c:v>
                </c:pt>
                <c:pt idx="23">
                  <c:v>90487</c:v>
                </c:pt>
                <c:pt idx="24">
                  <c:v>148087</c:v>
                </c:pt>
                <c:pt idx="25">
                  <c:v>205687</c:v>
                </c:pt>
                <c:pt idx="26">
                  <c:v>263287</c:v>
                </c:pt>
                <c:pt idx="27">
                  <c:v>320887</c:v>
                </c:pt>
                <c:pt idx="28">
                  <c:v>378487</c:v>
                </c:pt>
                <c:pt idx="29">
                  <c:v>436087</c:v>
                </c:pt>
                <c:pt idx="30">
                  <c:v>493687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0C-4AC9-8112-C8C048CEB017}"/>
            </c:ext>
          </c:extLst>
        </c:ser>
        <c:ser>
          <c:idx val="4"/>
          <c:order val="3"/>
          <c:tx>
            <c:v>Reserve Study Cost Estimates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'Reserve Detail'!$D$51:$D$81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xVal>
          <c:yVal>
            <c:numRef>
              <c:f>'Reserve Detail'!$C$51:$C$81</c:f>
              <c:numCache>
                <c:formatCode>General</c:formatCode>
                <c:ptCount val="31"/>
                <c:pt idx="0">
                  <c:v>259500</c:v>
                </c:pt>
                <c:pt idx="1">
                  <c:v>0</c:v>
                </c:pt>
                <c:pt idx="2">
                  <c:v>133037</c:v>
                </c:pt>
                <c:pt idx="3">
                  <c:v>40495</c:v>
                </c:pt>
                <c:pt idx="4">
                  <c:v>79550</c:v>
                </c:pt>
                <c:pt idx="5">
                  <c:v>30416</c:v>
                </c:pt>
                <c:pt idx="6">
                  <c:v>0</c:v>
                </c:pt>
                <c:pt idx="7">
                  <c:v>0</c:v>
                </c:pt>
                <c:pt idx="8">
                  <c:v>17107</c:v>
                </c:pt>
                <c:pt idx="9">
                  <c:v>0</c:v>
                </c:pt>
                <c:pt idx="10">
                  <c:v>791339</c:v>
                </c:pt>
                <c:pt idx="11">
                  <c:v>0</c:v>
                </c:pt>
                <c:pt idx="12">
                  <c:v>0</c:v>
                </c:pt>
                <c:pt idx="13">
                  <c:v>12488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15194</c:v>
                </c:pt>
                <c:pt idx="19">
                  <c:v>45719</c:v>
                </c:pt>
                <c:pt idx="20">
                  <c:v>475474</c:v>
                </c:pt>
                <c:pt idx="21">
                  <c:v>0</c:v>
                </c:pt>
                <c:pt idx="22">
                  <c:v>206183</c:v>
                </c:pt>
                <c:pt idx="23">
                  <c:v>76406</c:v>
                </c:pt>
                <c:pt idx="24">
                  <c:v>48703</c:v>
                </c:pt>
                <c:pt idx="25">
                  <c:v>13329</c:v>
                </c:pt>
                <c:pt idx="26">
                  <c:v>0</c:v>
                </c:pt>
                <c:pt idx="27">
                  <c:v>464222</c:v>
                </c:pt>
                <c:pt idx="28">
                  <c:v>37484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0C-4AC9-8112-C8C048CEB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6660032"/>
        <c:axId val="1784233376"/>
      </c:scatterChart>
      <c:valAx>
        <c:axId val="179666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233376"/>
        <c:crosses val="autoZero"/>
        <c:crossBetween val="midCat"/>
        <c:majorUnit val="5"/>
      </c:valAx>
      <c:valAx>
        <c:axId val="17842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660032"/>
        <c:crosses val="autoZero"/>
        <c:crossBetween val="midCat"/>
        <c:majorUnit val="100000"/>
        <c:minorUnit val="5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'Detail Calcs'!$D$2</c:f>
              <c:strCache>
                <c:ptCount val="1"/>
                <c:pt idx="0">
                  <c:v>Annual Contribution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'Detail Calcs'!$A$3:$A$33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xVal>
          <c:yVal>
            <c:numRef>
              <c:f>'Detail Calcs'!$D$3:$D$33</c:f>
              <c:numCache>
                <c:formatCode>_("$"* #,##0.00_);_("$"* \(#,##0.00\);_("$"* "-"??_);_(@_)</c:formatCode>
                <c:ptCount val="31"/>
                <c:pt idx="0">
                  <c:v>192000</c:v>
                </c:pt>
                <c:pt idx="1">
                  <c:v>57600</c:v>
                </c:pt>
                <c:pt idx="2">
                  <c:v>57600</c:v>
                </c:pt>
                <c:pt idx="3">
                  <c:v>57600</c:v>
                </c:pt>
                <c:pt idx="4">
                  <c:v>57600</c:v>
                </c:pt>
                <c:pt idx="5">
                  <c:v>57600</c:v>
                </c:pt>
                <c:pt idx="6">
                  <c:v>57600</c:v>
                </c:pt>
                <c:pt idx="7">
                  <c:v>57600</c:v>
                </c:pt>
                <c:pt idx="8">
                  <c:v>57600</c:v>
                </c:pt>
                <c:pt idx="9">
                  <c:v>57600</c:v>
                </c:pt>
                <c:pt idx="10">
                  <c:v>57600</c:v>
                </c:pt>
                <c:pt idx="11">
                  <c:v>57600</c:v>
                </c:pt>
                <c:pt idx="12">
                  <c:v>57600</c:v>
                </c:pt>
                <c:pt idx="13">
                  <c:v>57600</c:v>
                </c:pt>
                <c:pt idx="14">
                  <c:v>57600</c:v>
                </c:pt>
                <c:pt idx="15">
                  <c:v>57600</c:v>
                </c:pt>
                <c:pt idx="16">
                  <c:v>57600</c:v>
                </c:pt>
                <c:pt idx="17">
                  <c:v>57600</c:v>
                </c:pt>
                <c:pt idx="18">
                  <c:v>57600</c:v>
                </c:pt>
                <c:pt idx="19">
                  <c:v>57600</c:v>
                </c:pt>
                <c:pt idx="20">
                  <c:v>57600</c:v>
                </c:pt>
                <c:pt idx="21">
                  <c:v>57600</c:v>
                </c:pt>
                <c:pt idx="22">
                  <c:v>57600</c:v>
                </c:pt>
                <c:pt idx="23">
                  <c:v>57600</c:v>
                </c:pt>
                <c:pt idx="24">
                  <c:v>57600</c:v>
                </c:pt>
                <c:pt idx="25">
                  <c:v>57600</c:v>
                </c:pt>
                <c:pt idx="26">
                  <c:v>57600</c:v>
                </c:pt>
                <c:pt idx="27">
                  <c:v>57600</c:v>
                </c:pt>
                <c:pt idx="28">
                  <c:v>57600</c:v>
                </c:pt>
                <c:pt idx="29">
                  <c:v>57600</c:v>
                </c:pt>
                <c:pt idx="30">
                  <c:v>57600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47-46C2-A408-3F20404FF902}"/>
            </c:ext>
          </c:extLst>
        </c:ser>
        <c:ser>
          <c:idx val="3"/>
          <c:order val="1"/>
          <c:tx>
            <c:v>Reserve Balance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'Detail Calcs'!$A$3:$A$33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xVal>
          <c:yVal>
            <c:numRef>
              <c:f>'Detail Calcs'!$F$3:$F$33</c:f>
              <c:numCache>
                <c:formatCode>_("$"* #,##0.00_);_("$"* \(#,##0.00\);_("$"* "-"??_);_(@_)</c:formatCode>
                <c:ptCount val="31"/>
                <c:pt idx="0">
                  <c:v>24000</c:v>
                </c:pt>
                <c:pt idx="1">
                  <c:v>48600</c:v>
                </c:pt>
                <c:pt idx="2">
                  <c:v>35200</c:v>
                </c:pt>
                <c:pt idx="3">
                  <c:v>-10700</c:v>
                </c:pt>
                <c:pt idx="4">
                  <c:v>-9100</c:v>
                </c:pt>
                <c:pt idx="5">
                  <c:v>-7012.5</c:v>
                </c:pt>
                <c:pt idx="6">
                  <c:v>16017</c:v>
                </c:pt>
                <c:pt idx="7">
                  <c:v>39058.5</c:v>
                </c:pt>
                <c:pt idx="8">
                  <c:v>60650</c:v>
                </c:pt>
                <c:pt idx="9">
                  <c:v>37750</c:v>
                </c:pt>
                <c:pt idx="10">
                  <c:v>-5150</c:v>
                </c:pt>
                <c:pt idx="11">
                  <c:v>-16800</c:v>
                </c:pt>
                <c:pt idx="12">
                  <c:v>-28450</c:v>
                </c:pt>
                <c:pt idx="13">
                  <c:v>21650</c:v>
                </c:pt>
                <c:pt idx="14">
                  <c:v>79250</c:v>
                </c:pt>
                <c:pt idx="15">
                  <c:v>101850</c:v>
                </c:pt>
                <c:pt idx="16">
                  <c:v>159450</c:v>
                </c:pt>
                <c:pt idx="17">
                  <c:v>217050</c:v>
                </c:pt>
                <c:pt idx="18">
                  <c:v>267150</c:v>
                </c:pt>
                <c:pt idx="19">
                  <c:v>268050</c:v>
                </c:pt>
                <c:pt idx="20">
                  <c:v>252650</c:v>
                </c:pt>
                <c:pt idx="21">
                  <c:v>249250</c:v>
                </c:pt>
                <c:pt idx="22">
                  <c:v>100667</c:v>
                </c:pt>
                <c:pt idx="23">
                  <c:v>90487</c:v>
                </c:pt>
                <c:pt idx="24">
                  <c:v>148087</c:v>
                </c:pt>
                <c:pt idx="25">
                  <c:v>205687</c:v>
                </c:pt>
                <c:pt idx="26">
                  <c:v>263287</c:v>
                </c:pt>
                <c:pt idx="27">
                  <c:v>320887</c:v>
                </c:pt>
                <c:pt idx="28">
                  <c:v>378487</c:v>
                </c:pt>
                <c:pt idx="29">
                  <c:v>436087</c:v>
                </c:pt>
                <c:pt idx="30">
                  <c:v>493687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47-46C2-A408-3F20404F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6660032"/>
        <c:axId val="1784233376"/>
      </c:scatterChart>
      <c:valAx>
        <c:axId val="179666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233376"/>
        <c:crosses val="autoZero"/>
        <c:crossBetween val="midCat"/>
        <c:majorUnit val="5"/>
      </c:valAx>
      <c:valAx>
        <c:axId val="17842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660032"/>
        <c:crosses val="autoZero"/>
        <c:crossBetween val="midCat"/>
        <c:majorUnit val="100000"/>
        <c:minorUnit val="5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HOA Planned Repairs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'Reserve Detail'!$D$51:$D$81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cat>
          <c:val>
            <c:numRef>
              <c:f>'Detail Calcs'!$C$3:$C$33</c:f>
              <c:numCache>
                <c:formatCode>_(* #,##0_);_(* \(#,##0\);_(* "-"??_);_(@_)</c:formatCode>
                <c:ptCount val="31"/>
                <c:pt idx="0">
                  <c:v>168000</c:v>
                </c:pt>
                <c:pt idx="1">
                  <c:v>33000</c:v>
                </c:pt>
                <c:pt idx="2">
                  <c:v>71000</c:v>
                </c:pt>
                <c:pt idx="3">
                  <c:v>103500</c:v>
                </c:pt>
                <c:pt idx="4">
                  <c:v>56000</c:v>
                </c:pt>
                <c:pt idx="5">
                  <c:v>55512.5</c:v>
                </c:pt>
                <c:pt idx="6">
                  <c:v>34570.5</c:v>
                </c:pt>
                <c:pt idx="7">
                  <c:v>34558.5</c:v>
                </c:pt>
                <c:pt idx="8">
                  <c:v>36008.5</c:v>
                </c:pt>
                <c:pt idx="9">
                  <c:v>80500</c:v>
                </c:pt>
                <c:pt idx="10">
                  <c:v>100500</c:v>
                </c:pt>
                <c:pt idx="11">
                  <c:v>69250</c:v>
                </c:pt>
                <c:pt idx="12">
                  <c:v>69250</c:v>
                </c:pt>
                <c:pt idx="13">
                  <c:v>7500</c:v>
                </c:pt>
                <c:pt idx="14">
                  <c:v>0</c:v>
                </c:pt>
                <c:pt idx="15">
                  <c:v>35000</c:v>
                </c:pt>
                <c:pt idx="16">
                  <c:v>0</c:v>
                </c:pt>
                <c:pt idx="17">
                  <c:v>0</c:v>
                </c:pt>
                <c:pt idx="18">
                  <c:v>7500</c:v>
                </c:pt>
                <c:pt idx="19">
                  <c:v>56700</c:v>
                </c:pt>
                <c:pt idx="20">
                  <c:v>73000</c:v>
                </c:pt>
                <c:pt idx="21">
                  <c:v>61000</c:v>
                </c:pt>
                <c:pt idx="22">
                  <c:v>206183</c:v>
                </c:pt>
                <c:pt idx="23">
                  <c:v>67780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6-42F4-A00B-1F8812CD20C3}"/>
            </c:ext>
          </c:extLst>
        </c:ser>
        <c:ser>
          <c:idx val="1"/>
          <c:order val="1"/>
          <c:tx>
            <c:v>Reserve Study Costs Estimates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'Reserve Detail'!$D$51:$D$81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cat>
          <c:val>
            <c:numRef>
              <c:f>'Reserve Detail'!$C$51:$C$81</c:f>
              <c:numCache>
                <c:formatCode>General</c:formatCode>
                <c:ptCount val="31"/>
                <c:pt idx="0">
                  <c:v>259500</c:v>
                </c:pt>
                <c:pt idx="1">
                  <c:v>0</c:v>
                </c:pt>
                <c:pt idx="2">
                  <c:v>133037</c:v>
                </c:pt>
                <c:pt idx="3">
                  <c:v>40495</c:v>
                </c:pt>
                <c:pt idx="4">
                  <c:v>79550</c:v>
                </c:pt>
                <c:pt idx="5">
                  <c:v>30416</c:v>
                </c:pt>
                <c:pt idx="6">
                  <c:v>0</c:v>
                </c:pt>
                <c:pt idx="7">
                  <c:v>0</c:v>
                </c:pt>
                <c:pt idx="8">
                  <c:v>17107</c:v>
                </c:pt>
                <c:pt idx="9">
                  <c:v>0</c:v>
                </c:pt>
                <c:pt idx="10">
                  <c:v>791339</c:v>
                </c:pt>
                <c:pt idx="11">
                  <c:v>0</c:v>
                </c:pt>
                <c:pt idx="12">
                  <c:v>0</c:v>
                </c:pt>
                <c:pt idx="13">
                  <c:v>12488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15194</c:v>
                </c:pt>
                <c:pt idx="19">
                  <c:v>45719</c:v>
                </c:pt>
                <c:pt idx="20">
                  <c:v>475474</c:v>
                </c:pt>
                <c:pt idx="21">
                  <c:v>0</c:v>
                </c:pt>
                <c:pt idx="22">
                  <c:v>206183</c:v>
                </c:pt>
                <c:pt idx="23">
                  <c:v>76406</c:v>
                </c:pt>
                <c:pt idx="24">
                  <c:v>48703</c:v>
                </c:pt>
                <c:pt idx="25">
                  <c:v>13329</c:v>
                </c:pt>
                <c:pt idx="26">
                  <c:v>0</c:v>
                </c:pt>
                <c:pt idx="27">
                  <c:v>464222</c:v>
                </c:pt>
                <c:pt idx="28">
                  <c:v>37484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A-4E2F-806A-1A5B5520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6660032"/>
        <c:axId val="1784233376"/>
      </c:barChart>
      <c:catAx>
        <c:axId val="179666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233376"/>
        <c:crosses val="autoZero"/>
        <c:auto val="1"/>
        <c:lblAlgn val="ctr"/>
        <c:lblOffset val="100"/>
        <c:noMultiLvlLbl val="1"/>
      </c:catAx>
      <c:valAx>
        <c:axId val="17842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660032"/>
        <c:crosses val="autoZero"/>
        <c:crossBetween val="between"/>
        <c:majorUnit val="100000"/>
        <c:minorUnit val="5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v>Reserve Study Cost Estimates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'Reserve Detail'!$D$51:$D$81</c:f>
              <c:numCache>
                <c:formatCode>General</c:formatCode>
                <c:ptCount val="3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</c:numCache>
            </c:numRef>
          </c:cat>
          <c:val>
            <c:numRef>
              <c:f>'Reserve Detail'!$C$51:$C$81</c:f>
              <c:numCache>
                <c:formatCode>General</c:formatCode>
                <c:ptCount val="31"/>
                <c:pt idx="0">
                  <c:v>259500</c:v>
                </c:pt>
                <c:pt idx="1">
                  <c:v>0</c:v>
                </c:pt>
                <c:pt idx="2">
                  <c:v>133037</c:v>
                </c:pt>
                <c:pt idx="3">
                  <c:v>40495</c:v>
                </c:pt>
                <c:pt idx="4">
                  <c:v>79550</c:v>
                </c:pt>
                <c:pt idx="5">
                  <c:v>30416</c:v>
                </c:pt>
                <c:pt idx="6">
                  <c:v>0</c:v>
                </c:pt>
                <c:pt idx="7">
                  <c:v>0</c:v>
                </c:pt>
                <c:pt idx="8">
                  <c:v>17107</c:v>
                </c:pt>
                <c:pt idx="9">
                  <c:v>0</c:v>
                </c:pt>
                <c:pt idx="10">
                  <c:v>791339</c:v>
                </c:pt>
                <c:pt idx="11">
                  <c:v>0</c:v>
                </c:pt>
                <c:pt idx="12">
                  <c:v>0</c:v>
                </c:pt>
                <c:pt idx="13">
                  <c:v>12488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15194</c:v>
                </c:pt>
                <c:pt idx="19">
                  <c:v>45719</c:v>
                </c:pt>
                <c:pt idx="20">
                  <c:v>475474</c:v>
                </c:pt>
                <c:pt idx="21">
                  <c:v>0</c:v>
                </c:pt>
                <c:pt idx="22">
                  <c:v>206183</c:v>
                </c:pt>
                <c:pt idx="23">
                  <c:v>76406</c:v>
                </c:pt>
                <c:pt idx="24">
                  <c:v>48703</c:v>
                </c:pt>
                <c:pt idx="25">
                  <c:v>13329</c:v>
                </c:pt>
                <c:pt idx="26">
                  <c:v>0</c:v>
                </c:pt>
                <c:pt idx="27">
                  <c:v>464222</c:v>
                </c:pt>
                <c:pt idx="28">
                  <c:v>37484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0-417E-A19E-7AC424D4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6660032"/>
        <c:axId val="1784233376"/>
      </c:barChart>
      <c:catAx>
        <c:axId val="179666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 w="9525">
                  <a:solidFill>
                    <a:schemeClr val="accent1">
                      <a:shade val="15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233376"/>
        <c:crosses val="autoZero"/>
        <c:auto val="1"/>
        <c:lblAlgn val="ctr"/>
        <c:lblOffset val="100"/>
        <c:noMultiLvlLbl val="1"/>
      </c:catAx>
      <c:valAx>
        <c:axId val="17842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solidFill>
                    <a:schemeClr val="accent1">
                      <a:shade val="15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660032"/>
        <c:crosses val="autoZero"/>
        <c:crossBetween val="between"/>
        <c:majorUnit val="100000"/>
        <c:minorUnit val="5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652778</xdr:colOff>
      <xdr:row>6</xdr:row>
      <xdr:rowOff>46143</xdr:rowOff>
    </xdr:from>
    <xdr:to>
      <xdr:col>19</xdr:col>
      <xdr:colOff>492759</xdr:colOff>
      <xdr:row>29</xdr:row>
      <xdr:rowOff>88054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7EF8B9-2BA7-B2B6-CA8D-836967AB8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652778</xdr:colOff>
      <xdr:row>6</xdr:row>
      <xdr:rowOff>46143</xdr:rowOff>
    </xdr:from>
    <xdr:to>
      <xdr:col>23</xdr:col>
      <xdr:colOff>558800</xdr:colOff>
      <xdr:row>36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CD45B4-DC89-44B5-AAA9-F295D4455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579120</xdr:colOff>
      <xdr:row>37</xdr:row>
      <xdr:rowOff>30480</xdr:rowOff>
    </xdr:from>
    <xdr:to>
      <xdr:col>20</xdr:col>
      <xdr:colOff>579120</xdr:colOff>
      <xdr:row>66</xdr:row>
      <xdr:rowOff>177377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4DB11E-98D3-4EDC-B312-9F95AFC25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365760</xdr:colOff>
      <xdr:row>67</xdr:row>
      <xdr:rowOff>152400</xdr:rowOff>
    </xdr:from>
    <xdr:to>
      <xdr:col>26</xdr:col>
      <xdr:colOff>91440</xdr:colOff>
      <xdr:row>93</xdr:row>
      <xdr:rowOff>177377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D141FE-E1E2-459C-99F4-CA0A3AF05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101600</xdr:colOff>
      <xdr:row>49</xdr:row>
      <xdr:rowOff>142240</xdr:rowOff>
    </xdr:from>
    <xdr:to>
      <xdr:col>12</xdr:col>
      <xdr:colOff>243840</xdr:colOff>
      <xdr:row>58</xdr:row>
      <xdr:rowOff>162560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BD05B2CE-1630-965E-5635-D1D29109DC1C}"/>
            </a:ext>
          </a:extLst>
        </xdr:cNvPr>
        <xdr:cNvSpPr/>
      </xdr:nvSpPr>
      <xdr:spPr>
        <a:xfrm>
          <a:off x="11744960" y="9103360"/>
          <a:ext cx="142240" cy="16662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15</xdr:col>
      <xdr:colOff>355600</xdr:colOff>
      <xdr:row>52</xdr:row>
      <xdr:rowOff>40640</xdr:rowOff>
    </xdr:from>
    <xdr:ext cx="1574800" cy="53848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852572-501B-2053-ABB0-0276BD185B84}"/>
            </a:ext>
          </a:extLst>
        </xdr:cNvPr>
        <xdr:cNvSpPr txBox="1"/>
      </xdr:nvSpPr>
      <xdr:spPr>
        <a:xfrm>
          <a:off x="13827760" y="9550400"/>
          <a:ext cx="1574800" cy="5384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The next big 30 year </a:t>
          </a:r>
        </a:p>
        <a:p>
          <a:r>
            <a:rPr lang="en-US" sz="1100"/>
            <a:t>repair costs occur</a:t>
          </a:r>
          <a:r>
            <a:rPr lang="en-US" sz="1100" baseline="0"/>
            <a:t> here</a:t>
          </a:r>
          <a:endParaRPr lang="en-US" sz="1100"/>
        </a:p>
      </xdr:txBody>
    </xdr:sp>
    <xdr:clientData/>
  </xdr:oneCellAnchor>
  <xdr:twoCellAnchor>
    <xdr:from>
      <xdr:col>1</xdr:col>
      <xdr:colOff>274320</xdr:colOff>
      <xdr:row>67</xdr:row>
      <xdr:rowOff>111760</xdr:rowOff>
    </xdr:from>
    <xdr:to>
      <xdr:col>9</xdr:col>
      <xdr:colOff>243840</xdr:colOff>
      <xdr:row>93</xdr:row>
      <xdr:rowOff>136737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C22A512-F353-42A3-B22A-C567A8726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1249680</xdr:colOff>
      <xdr:row>83</xdr:row>
      <xdr:rowOff>172720</xdr:rowOff>
    </xdr:from>
    <xdr:ext cx="994952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3346734-A3E5-7E5B-973F-8C84B8D3B1D3}"/>
            </a:ext>
          </a:extLst>
        </xdr:cNvPr>
        <xdr:cNvSpPr txBox="1"/>
      </xdr:nvSpPr>
      <xdr:spPr>
        <a:xfrm>
          <a:off x="1859280" y="15351760"/>
          <a:ext cx="9949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$23,000</a:t>
          </a:r>
          <a:r>
            <a:rPr lang="en-US" sz="1100" baseline="0"/>
            <a:t> / unit</a:t>
          </a:r>
          <a:endParaRPr lang="en-U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0.5688</cdr:x>
      <cdr:y>0.43992</cdr:y>
    </cdr:from>
    <cdr:to>
      <cdr:x>0.65586</cdr:x>
      <cdr:y>0.60769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9B11634-C428-D6E5-BD62-E3031AAAA1DE}"/>
            </a:ext>
          </a:extLst>
        </cdr:cNvPr>
        <cdr:cNvSpPr txBox="1"/>
      </cdr:nvSpPr>
      <cdr:spPr>
        <a:xfrm xmlns:a="http://schemas.openxmlformats.org/drawingml/2006/main">
          <a:off x="5974080" y="23977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0.71205</cdr:x>
      <cdr:y>0.71394</cdr:y>
    </cdr:from>
    <cdr:to>
      <cdr:x>0.88876</cdr:x>
      <cdr:y>0.83697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5A410D7-CB1F-3E94-087A-49B256A4C54B}"/>
            </a:ext>
          </a:extLst>
        </cdr:cNvPr>
        <cdr:cNvSpPr txBox="1"/>
      </cdr:nvSpPr>
      <cdr:spPr>
        <a:xfrm xmlns:a="http://schemas.openxmlformats.org/drawingml/2006/main">
          <a:off x="6243296" y="3891280"/>
          <a:ext cx="1549424" cy="670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$400/month per unit</a:t>
          </a:r>
        </a:p>
        <a:p xmlns:a="http://schemas.openxmlformats.org/drawingml/2006/main">
          <a:r>
            <a:rPr lang="en-US" sz="1100"/>
            <a:t>$4,800</a:t>
          </a:r>
          <a:r>
            <a:rPr lang="en-US" sz="1100" baseline="0"/>
            <a:t>/year per unit</a:t>
          </a:r>
          <a:endParaRPr lang="en-US" sz="1100"/>
        </a:p>
      </cdr:txBody>
    </cdr:sp>
  </cdr:relSizeAnchor>
  <cdr:relSizeAnchor xmlns:cdr="http://schemas.openxmlformats.org/drawingml/2006/chartDrawing">
    <cdr:from>
      <cdr:x>0.10776</cdr:x>
      <cdr:y>0.51635</cdr:y>
    </cdr:from>
    <cdr:to>
      <cdr:x>0.21843</cdr:x>
      <cdr:y>0.56109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8B69465-7708-201F-48C8-BBEE4B07B515}"/>
            </a:ext>
          </a:extLst>
        </cdr:cNvPr>
        <cdr:cNvSpPr txBox="1"/>
      </cdr:nvSpPr>
      <cdr:spPr>
        <a:xfrm xmlns:a="http://schemas.openxmlformats.org/drawingml/2006/main">
          <a:off x="944880" y="2814320"/>
          <a:ext cx="970304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$16,000</a:t>
          </a:r>
          <a:r>
            <a:rPr lang="en-US" sz="1100" baseline="0"/>
            <a:t>/unit</a:t>
          </a:r>
          <a:endParaRPr lang="en-US" sz="1100"/>
        </a:p>
      </cdr:txBody>
    </cdr:sp>
  </cdr:relSizeAnchor>
  <cdr:relSizeAnchor xmlns:cdr="http://schemas.openxmlformats.org/drawingml/2006/chartDrawing">
    <cdr:from>
      <cdr:x>0.70104</cdr:x>
      <cdr:y>0.192</cdr:y>
    </cdr:from>
    <cdr:to>
      <cdr:x>0.71727</cdr:x>
      <cdr:y>0.49771</cdr:y>
    </cdr:to>
    <cdr:sp macro="" textlink="">
      <cdr:nvSpPr>
        <cdr:cNvPr id="5" name="Arrow: Down 4">
          <a:extLst xmlns:a="http://schemas.openxmlformats.org/drawingml/2006/main">
            <a:ext uri="{FF2B5EF4-FFF2-40B4-BE49-F238E27FC236}">
              <a16:creationId xmlns:a16="http://schemas.microsoft.com/office/drawing/2014/main" id="{BD05B2CE-1630-965E-5635-D1D29109DC1C}"/>
            </a:ext>
          </a:extLst>
        </cdr:cNvPr>
        <cdr:cNvSpPr/>
      </cdr:nvSpPr>
      <cdr:spPr>
        <a:xfrm xmlns:a="http://schemas.openxmlformats.org/drawingml/2006/main" rot="10800000">
          <a:off x="6146800" y="1046480"/>
          <a:ext cx="142240" cy="1666240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0.292</cdr:x>
      <cdr:y>0.34299</cdr:y>
    </cdr:from>
    <cdr:to>
      <cdr:x>0.50521</cdr:x>
      <cdr:y>0.4306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B093FE90-31C6-AEBC-74A3-92279353F66A}"/>
            </a:ext>
          </a:extLst>
        </cdr:cNvPr>
        <cdr:cNvSpPr txBox="1"/>
      </cdr:nvSpPr>
      <cdr:spPr>
        <a:xfrm xmlns:a="http://schemas.openxmlformats.org/drawingml/2006/main">
          <a:off x="2560320" y="1869440"/>
          <a:ext cx="1869440" cy="477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The year where contributions</a:t>
          </a:r>
        </a:p>
        <a:p xmlns:a="http://schemas.openxmlformats.org/drawingml/2006/main">
          <a:r>
            <a:rPr lang="en-US" sz="1100"/>
            <a:t>will cover all costs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0.77828</cdr:x>
      <cdr:y>0.31884</cdr:y>
    </cdr:from>
    <cdr:to>
      <cdr:x>0.79411</cdr:x>
      <cdr:y>0.66743</cdr:y>
    </cdr:to>
    <cdr:sp macro="" textlink="">
      <cdr:nvSpPr>
        <cdr:cNvPr id="2" name="Arrow: Down 1">
          <a:extLst xmlns:a="http://schemas.openxmlformats.org/drawingml/2006/main">
            <a:ext uri="{FF2B5EF4-FFF2-40B4-BE49-F238E27FC236}">
              <a16:creationId xmlns:a16="http://schemas.microsoft.com/office/drawing/2014/main" id="{D57D6306-EB90-F477-4D4D-F6DCCFDA9ECB}"/>
            </a:ext>
          </a:extLst>
        </cdr:cNvPr>
        <cdr:cNvSpPr/>
      </cdr:nvSpPr>
      <cdr:spPr>
        <a:xfrm xmlns:a="http://schemas.openxmlformats.org/drawingml/2006/main">
          <a:off x="6990106" y="1524012"/>
          <a:ext cx="142176" cy="1666210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0.63123</cdr:x>
      <cdr:y>0.20405</cdr:y>
    </cdr:from>
    <cdr:to>
      <cdr:x>0.79299</cdr:x>
      <cdr:y>0.31671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4F852572-501B-2053-ABB0-0276BD185B84}"/>
            </a:ext>
          </a:extLst>
        </cdr:cNvPr>
        <cdr:cNvSpPr txBox="1"/>
      </cdr:nvSpPr>
      <cdr:spPr>
        <a:xfrm xmlns:a="http://schemas.openxmlformats.org/drawingml/2006/main">
          <a:off x="5669312" y="975337"/>
          <a:ext cx="1452837" cy="5384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The next big 30 year</a:t>
          </a:r>
        </a:p>
        <a:p xmlns:a="http://schemas.openxmlformats.org/drawingml/2006/main">
          <a:r>
            <a:rPr lang="en-US" sz="1100"/>
            <a:t>repair</a:t>
          </a:r>
          <a:r>
            <a:rPr lang="en-US" sz="1100" baseline="0"/>
            <a:t> costs </a:t>
          </a:r>
          <a:r>
            <a:rPr lang="en-US" sz="1100"/>
            <a:t>occur</a:t>
          </a:r>
          <a:r>
            <a:rPr lang="en-US" sz="1100" baseline="0"/>
            <a:t> here </a:t>
          </a:r>
        </a:p>
        <a:p xmlns:a="http://schemas.openxmlformats.org/drawingml/2006/main">
          <a:r>
            <a:rPr lang="en-US" sz="1100" baseline="0"/>
            <a:t>at $2.3 million</a:t>
          </a:r>
          <a:endParaRPr lang="en-US" sz="1100"/>
        </a:p>
      </cdr:txBody>
    </cdr:sp>
  </cdr:relSizeAnchor>
  <cdr:relSizeAnchor xmlns:cdr="http://schemas.openxmlformats.org/drawingml/2006/chartDrawing">
    <cdr:from>
      <cdr:x>0.40922</cdr:x>
      <cdr:y>0.48748</cdr:y>
    </cdr:from>
    <cdr:to>
      <cdr:x>0.49123</cdr:x>
      <cdr:y>0.52642</cdr:y>
    </cdr:to>
    <cdr:sp macro="" textlink="">
      <cdr:nvSpPr>
        <cdr:cNvPr id="4" name="Arrow: Down 3">
          <a:extLst xmlns:a="http://schemas.openxmlformats.org/drawingml/2006/main">
            <a:ext uri="{FF2B5EF4-FFF2-40B4-BE49-F238E27FC236}">
              <a16:creationId xmlns:a16="http://schemas.microsoft.com/office/drawing/2014/main" id="{838EA0BB-CCB5-6217-4ED1-09C081405C52}"/>
            </a:ext>
          </a:extLst>
        </cdr:cNvPr>
        <cdr:cNvSpPr/>
      </cdr:nvSpPr>
      <cdr:spPr>
        <a:xfrm xmlns:a="http://schemas.openxmlformats.org/drawingml/2006/main" rot="16200000">
          <a:off x="4536116" y="2001520"/>
          <a:ext cx="186122" cy="843290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0.3405</cdr:x>
      <cdr:y>0.3571</cdr:y>
    </cdr:from>
    <cdr:to>
      <cdr:x>0.54185</cdr:x>
      <cdr:y>0.41661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F8B58E8B-5723-FEBC-CA4C-F19D02F8D88F}"/>
            </a:ext>
          </a:extLst>
        </cdr:cNvPr>
        <cdr:cNvSpPr txBox="1"/>
      </cdr:nvSpPr>
      <cdr:spPr>
        <a:xfrm xmlns:a="http://schemas.openxmlformats.org/drawingml/2006/main">
          <a:off x="3058184" y="1706896"/>
          <a:ext cx="1808413" cy="2844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The spikes have been flattened</a:t>
          </a:r>
        </a:p>
      </cdr:txBody>
    </cdr:sp>
  </cdr:relSizeAnchor>
  <cdr:relSizeAnchor xmlns:cdr="http://schemas.openxmlformats.org/drawingml/2006/chartDrawing">
    <cdr:from>
      <cdr:x>0.0905</cdr:x>
      <cdr:y>0.59516</cdr:y>
    </cdr:from>
    <cdr:to>
      <cdr:x>0.20128</cdr:x>
      <cdr:y>0.65051</cdr:y>
    </cdr:to>
    <cdr:sp macro="" textlink="">
      <cdr:nvSpPr>
        <cdr:cNvPr id="6" name="TextBox 7">
          <a:extLst xmlns:a="http://schemas.openxmlformats.org/drawingml/2006/main">
            <a:ext uri="{FF2B5EF4-FFF2-40B4-BE49-F238E27FC236}">
              <a16:creationId xmlns:a16="http://schemas.microsoft.com/office/drawing/2014/main" id="{B3346734-A3E5-7E5B-973F-8C84B8D3B1D3}"/>
            </a:ext>
          </a:extLst>
        </cdr:cNvPr>
        <cdr:cNvSpPr txBox="1"/>
      </cdr:nvSpPr>
      <cdr:spPr>
        <a:xfrm xmlns:a="http://schemas.openxmlformats.org/drawingml/2006/main">
          <a:off x="812800" y="2844800"/>
          <a:ext cx="99495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$23,000</a:t>
          </a:r>
          <a:r>
            <a:rPr lang="en-US" sz="1100" baseline="0"/>
            <a:t> / unit</a:t>
          </a:r>
          <a:endParaRPr lang="en-US" sz="1100"/>
        </a:p>
      </cdr:txBody>
    </cdr:sp>
  </cdr:relSizeAnchor>
  <cdr:relSizeAnchor xmlns:cdr="http://schemas.openxmlformats.org/drawingml/2006/chartDrawing">
    <cdr:from>
      <cdr:x>0.21606</cdr:x>
      <cdr:y>0.12541</cdr:y>
    </cdr:from>
    <cdr:to>
      <cdr:x>0.32684</cdr:x>
      <cdr:y>0.18076</cdr:y>
    </cdr:to>
    <cdr:sp macro="" textlink="">
      <cdr:nvSpPr>
        <cdr:cNvPr id="7" name="TextBox 7">
          <a:extLst xmlns:a="http://schemas.openxmlformats.org/drawingml/2006/main">
            <a:ext uri="{FF2B5EF4-FFF2-40B4-BE49-F238E27FC236}">
              <a16:creationId xmlns:a16="http://schemas.microsoft.com/office/drawing/2014/main" id="{CC1E7E35-CE63-2548-A95C-839AD2C47FBC}"/>
            </a:ext>
          </a:extLst>
        </cdr:cNvPr>
        <cdr:cNvSpPr txBox="1"/>
      </cdr:nvSpPr>
      <cdr:spPr>
        <a:xfrm xmlns:a="http://schemas.openxmlformats.org/drawingml/2006/main">
          <a:off x="1940560" y="599440"/>
          <a:ext cx="994964" cy="26456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$67,000</a:t>
          </a:r>
          <a:r>
            <a:rPr lang="en-US" sz="1100" baseline="0"/>
            <a:t> / unit</a:t>
          </a:r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0.20701</cdr:x>
      <cdr:y>0.17642</cdr:y>
    </cdr:from>
    <cdr:to>
      <cdr:x>0.31779</cdr:x>
      <cdr:y>0.23177</cdr:y>
    </cdr:to>
    <cdr:sp macro="" textlink="">
      <cdr:nvSpPr>
        <cdr:cNvPr id="4" name="TextBox 7">
          <a:extLst xmlns:a="http://schemas.openxmlformats.org/drawingml/2006/main">
            <a:ext uri="{FF2B5EF4-FFF2-40B4-BE49-F238E27FC236}">
              <a16:creationId xmlns:a16="http://schemas.microsoft.com/office/drawing/2014/main" id="{B3346734-A3E5-7E5B-973F-8C84B8D3B1D3}"/>
            </a:ext>
          </a:extLst>
        </cdr:cNvPr>
        <cdr:cNvSpPr txBox="1"/>
      </cdr:nvSpPr>
      <cdr:spPr>
        <a:xfrm xmlns:a="http://schemas.openxmlformats.org/drawingml/2006/main">
          <a:off x="1859280" y="843280"/>
          <a:ext cx="99495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$67,000</a:t>
          </a:r>
          <a:r>
            <a:rPr lang="en-US" sz="1100" baseline="0"/>
            <a:t> / unit</a:t>
          </a:r>
          <a:endParaRPr lang="en-US" sz="1100"/>
        </a:p>
      </cdr:txBody>
    </cdr:sp>
  </cdr:relSizeAnchor>
  <cdr:relSizeAnchor xmlns:cdr="http://schemas.openxmlformats.org/drawingml/2006/chartDrawing">
    <cdr:from>
      <cdr:x>0.78281</cdr:x>
      <cdr:y>0.12328</cdr:y>
    </cdr:from>
    <cdr:to>
      <cdr:x>0.79864</cdr:x>
      <cdr:y>0.47187</cdr:y>
    </cdr:to>
    <cdr:sp macro="" textlink="">
      <cdr:nvSpPr>
        <cdr:cNvPr id="2" name="Arrow: Down 1">
          <a:extLst xmlns:a="http://schemas.openxmlformats.org/drawingml/2006/main">
            <a:ext uri="{FF2B5EF4-FFF2-40B4-BE49-F238E27FC236}">
              <a16:creationId xmlns:a16="http://schemas.microsoft.com/office/drawing/2014/main" id="{3606311A-8777-64AC-1DAA-819C8B1302D2}"/>
            </a:ext>
          </a:extLst>
        </cdr:cNvPr>
        <cdr:cNvSpPr/>
      </cdr:nvSpPr>
      <cdr:spPr>
        <a:xfrm xmlns:a="http://schemas.openxmlformats.org/drawingml/2006/main">
          <a:off x="7030720" y="589280"/>
          <a:ext cx="142176" cy="1666210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0.67308</cdr:x>
      <cdr:y>0.25932</cdr:y>
    </cdr:from>
    <cdr:to>
      <cdr:x>0.79182</cdr:x>
      <cdr:y>0.31467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842CC994-1319-0F1F-23A0-8728F386B691}"/>
            </a:ext>
          </a:extLst>
        </cdr:cNvPr>
        <cdr:cNvSpPr txBox="1"/>
      </cdr:nvSpPr>
      <cdr:spPr>
        <a:xfrm xmlns:a="http://schemas.openxmlformats.org/drawingml/2006/main">
          <a:off x="6045200" y="1239520"/>
          <a:ext cx="1066446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$192,000</a:t>
          </a:r>
          <a:r>
            <a:rPr lang="en-US" sz="1100" baseline="0"/>
            <a:t> / unit</a:t>
          </a:r>
          <a:endParaRPr lang="en-US" sz="1100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Elizabeth Ohlmann" id="{BF121B01-64C1-48E0-8864-12D9A008C284}" userId="09572d3804ae3840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4" dT="2023-11-29T00:57:38.44" personId="{BF121B01-64C1-48E0-8864-12D9A008C284}" id="{592E7FE8-E02B-49EE-AB1F-89DD795FC859}">
    <text>Estimated at 50,000</text>
  </threadedComment>
  <threadedComment ref="I46" dT="2023-11-29T00:55:25.92" personId="{BF121B01-64C1-48E0-8864-12D9A008C284}" id="{89405816-B879-4949-86BD-7A49CECDA448}">
    <text>Purchase CD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4" dT="2023-11-29T00:57:38.44" personId="{BF121B01-64C1-48E0-8864-12D9A008C284}" id="{2D76AB01-03B4-416B-9A08-9D6475BB8AB3}">
    <text>Estimated at 50,000</text>
  </threadedComment>
  <threadedComment ref="I46" dT="2023-11-29T00:55:25.92" personId="{BF121B01-64C1-48E0-8864-12D9A008C284}" id="{01B18823-390B-44D5-B287-904AEA997595}">
    <text>Purchase CD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7FC7-A55E-4533-8EE3-B94B66BE7302}">
  <dimension ref="A1:BQ21"/>
  <sheetViews>
    <sheetView workbookViewId="0">
      <selection activeCell="E6" sqref="E6:F6"/>
    </sheetView>
  </sheetViews>
  <sheetFormatPr defaultRowHeight="14.4" x14ac:dyDescent="0.3"/>
  <cols>
    <col min="2" max="2" width="12" bestFit="1" customWidth="1"/>
    <col min="3" max="3" width="12.109375" style="3" bestFit="1" customWidth="1"/>
    <col min="5" max="5" width="12" bestFit="1" customWidth="1"/>
    <col min="6" max="6" width="12.109375" style="3" bestFit="1" customWidth="1"/>
    <col min="8" max="8" width="12" bestFit="1" customWidth="1"/>
    <col min="9" max="9" width="12.109375" style="3" bestFit="1" customWidth="1"/>
    <col min="11" max="11" width="12" bestFit="1" customWidth="1"/>
    <col min="12" max="12" width="12.109375" style="3" bestFit="1" customWidth="1"/>
    <col min="14" max="14" width="12" bestFit="1" customWidth="1"/>
    <col min="15" max="15" width="12.109375" style="3" bestFit="1" customWidth="1"/>
    <col min="17" max="17" width="12" bestFit="1" customWidth="1"/>
    <col min="18" max="18" width="12.109375" style="3" bestFit="1" customWidth="1"/>
    <col min="20" max="20" width="12" bestFit="1" customWidth="1"/>
    <col min="21" max="21" width="12.109375" style="3" bestFit="1" customWidth="1"/>
    <col min="23" max="23" width="12" bestFit="1" customWidth="1"/>
    <col min="24" max="24" width="12.109375" style="3" bestFit="1" customWidth="1"/>
    <col min="26" max="26" width="12" bestFit="1" customWidth="1"/>
    <col min="27" max="27" width="12.109375" style="3" bestFit="1" customWidth="1"/>
    <col min="29" max="29" width="12" bestFit="1" customWidth="1"/>
    <col min="30" max="30" width="12.109375" style="3" bestFit="1" customWidth="1"/>
    <col min="32" max="32" width="12" bestFit="1" customWidth="1"/>
    <col min="33" max="33" width="12.109375" style="3" bestFit="1" customWidth="1"/>
    <col min="35" max="35" width="12" bestFit="1" customWidth="1"/>
    <col min="36" max="36" width="12.109375" style="3" bestFit="1" customWidth="1"/>
    <col min="38" max="38" width="12" bestFit="1" customWidth="1"/>
    <col min="39" max="39" width="12.109375" style="3" bestFit="1" customWidth="1"/>
    <col min="41" max="41" width="12" bestFit="1" customWidth="1"/>
    <col min="42" max="42" width="12.109375" style="3" bestFit="1" customWidth="1"/>
    <col min="44" max="44" width="12" bestFit="1" customWidth="1"/>
    <col min="45" max="45" width="12.109375" style="3" bestFit="1" customWidth="1"/>
    <col min="47" max="47" width="12" bestFit="1" customWidth="1"/>
    <col min="48" max="48" width="12.109375" style="3" bestFit="1" customWidth="1"/>
    <col min="50" max="50" width="12" bestFit="1" customWidth="1"/>
    <col min="51" max="51" width="12.109375" style="3" bestFit="1" customWidth="1"/>
    <col min="53" max="53" width="12" bestFit="1" customWidth="1"/>
    <col min="54" max="54" width="12.109375" style="3" bestFit="1" customWidth="1"/>
    <col min="56" max="56" width="12" bestFit="1" customWidth="1"/>
    <col min="57" max="57" width="12.109375" style="3" bestFit="1" customWidth="1"/>
    <col min="59" max="59" width="12" bestFit="1" customWidth="1"/>
    <col min="60" max="60" width="12.109375" style="3" bestFit="1" customWidth="1"/>
    <col min="62" max="62" width="12" bestFit="1" customWidth="1"/>
    <col min="63" max="63" width="12.109375" style="3" bestFit="1" customWidth="1"/>
    <col min="65" max="65" width="12" bestFit="1" customWidth="1"/>
    <col min="66" max="66" width="12.109375" style="3" bestFit="1" customWidth="1"/>
    <col min="68" max="68" width="12" bestFit="1" customWidth="1"/>
    <col min="69" max="69" width="12.109375" style="3" bestFit="1" customWidth="1"/>
  </cols>
  <sheetData>
    <row r="1" spans="2:69" x14ac:dyDescent="0.3">
      <c r="B1" s="21">
        <v>2024</v>
      </c>
      <c r="C1" s="21"/>
      <c r="E1" s="21">
        <v>2025</v>
      </c>
      <c r="F1" s="21"/>
      <c r="H1" s="21">
        <v>2026</v>
      </c>
      <c r="I1" s="21"/>
      <c r="K1" s="21">
        <v>2027</v>
      </c>
      <c r="L1" s="21"/>
      <c r="N1" s="21">
        <v>2028</v>
      </c>
      <c r="O1" s="21"/>
      <c r="Q1" s="21">
        <v>2029</v>
      </c>
      <c r="R1" s="21"/>
      <c r="T1" s="21">
        <v>2030</v>
      </c>
      <c r="U1" s="21"/>
      <c r="W1" s="21">
        <v>2031</v>
      </c>
      <c r="X1" s="21"/>
      <c r="Z1" s="21">
        <v>2032</v>
      </c>
      <c r="AA1" s="21"/>
      <c r="AC1" s="21">
        <v>2033</v>
      </c>
      <c r="AD1" s="21"/>
      <c r="AF1" s="21">
        <v>2034</v>
      </c>
      <c r="AG1" s="21"/>
      <c r="AI1" s="21">
        <v>2035</v>
      </c>
      <c r="AJ1" s="21"/>
      <c r="AL1" s="21">
        <v>2036</v>
      </c>
      <c r="AM1" s="21"/>
      <c r="AO1" s="21">
        <v>2037</v>
      </c>
      <c r="AP1" s="21"/>
      <c r="AR1" s="21">
        <v>2038</v>
      </c>
      <c r="AS1" s="21"/>
      <c r="AU1" s="21">
        <v>2039</v>
      </c>
      <c r="AV1" s="21"/>
      <c r="AX1" s="21">
        <v>2040</v>
      </c>
      <c r="AY1" s="21"/>
      <c r="BA1" s="21">
        <v>2041</v>
      </c>
      <c r="BB1" s="21"/>
      <c r="BD1" s="21">
        <v>2042</v>
      </c>
      <c r="BE1" s="21"/>
      <c r="BG1" s="21">
        <v>2043</v>
      </c>
      <c r="BH1" s="21"/>
      <c r="BJ1" s="21">
        <v>2044</v>
      </c>
      <c r="BK1" s="21"/>
      <c r="BM1" s="21">
        <v>2045</v>
      </c>
      <c r="BN1" s="21"/>
      <c r="BP1" s="21">
        <v>2046</v>
      </c>
      <c r="BQ1" s="21"/>
    </row>
    <row r="2" spans="2:69" s="6" customFormat="1" x14ac:dyDescent="0.3">
      <c r="B2" s="6" t="s">
        <v>7</v>
      </c>
      <c r="C2" s="7" t="s">
        <v>8</v>
      </c>
      <c r="E2" s="6" t="s">
        <v>7</v>
      </c>
      <c r="F2" s="7" t="s">
        <v>8</v>
      </c>
      <c r="H2" s="6" t="s">
        <v>7</v>
      </c>
      <c r="I2" s="7" t="s">
        <v>8</v>
      </c>
      <c r="K2" s="6" t="s">
        <v>7</v>
      </c>
      <c r="L2" s="7" t="s">
        <v>8</v>
      </c>
      <c r="N2" s="6" t="s">
        <v>7</v>
      </c>
      <c r="O2" s="7" t="s">
        <v>8</v>
      </c>
      <c r="Q2" s="6" t="s">
        <v>7</v>
      </c>
      <c r="R2" s="7" t="s">
        <v>8</v>
      </c>
      <c r="T2" s="6" t="s">
        <v>7</v>
      </c>
      <c r="U2" s="7" t="s">
        <v>8</v>
      </c>
      <c r="W2" s="6" t="s">
        <v>7</v>
      </c>
      <c r="X2" s="7" t="s">
        <v>8</v>
      </c>
      <c r="Z2" s="6" t="s">
        <v>7</v>
      </c>
      <c r="AA2" s="7" t="s">
        <v>8</v>
      </c>
      <c r="AC2" s="6" t="s">
        <v>7</v>
      </c>
      <c r="AD2" s="7" t="s">
        <v>8</v>
      </c>
      <c r="AF2" s="6" t="s">
        <v>7</v>
      </c>
      <c r="AG2" s="7" t="s">
        <v>8</v>
      </c>
      <c r="AI2" s="6" t="s">
        <v>7</v>
      </c>
      <c r="AJ2" s="7" t="s">
        <v>8</v>
      </c>
      <c r="AL2" s="6" t="s">
        <v>7</v>
      </c>
      <c r="AM2" s="7" t="s">
        <v>8</v>
      </c>
      <c r="AO2" s="6" t="s">
        <v>7</v>
      </c>
      <c r="AP2" s="7" t="s">
        <v>8</v>
      </c>
      <c r="AR2" s="6" t="s">
        <v>7</v>
      </c>
      <c r="AS2" s="7" t="s">
        <v>8</v>
      </c>
      <c r="AU2" s="6" t="s">
        <v>7</v>
      </c>
      <c r="AV2" s="7" t="s">
        <v>8</v>
      </c>
      <c r="AX2" s="6" t="s">
        <v>7</v>
      </c>
      <c r="AY2" s="7" t="s">
        <v>8</v>
      </c>
      <c r="BA2" s="6" t="s">
        <v>7</v>
      </c>
      <c r="BB2" s="7" t="s">
        <v>8</v>
      </c>
      <c r="BD2" s="6" t="s">
        <v>7</v>
      </c>
      <c r="BE2" s="7" t="s">
        <v>8</v>
      </c>
      <c r="BG2" s="6" t="s">
        <v>7</v>
      </c>
      <c r="BH2" s="7" t="s">
        <v>8</v>
      </c>
      <c r="BJ2" s="6" t="s">
        <v>7</v>
      </c>
      <c r="BK2" s="7" t="s">
        <v>8</v>
      </c>
      <c r="BM2" s="6" t="s">
        <v>7</v>
      </c>
      <c r="BN2" s="7" t="s">
        <v>8</v>
      </c>
      <c r="BP2" s="6" t="s">
        <v>7</v>
      </c>
      <c r="BQ2" s="7" t="s">
        <v>8</v>
      </c>
    </row>
    <row r="3" spans="2:69" x14ac:dyDescent="0.3">
      <c r="B3" t="s">
        <v>9</v>
      </c>
      <c r="C3" s="10">
        <v>15000</v>
      </c>
      <c r="E3" t="s">
        <v>40</v>
      </c>
      <c r="F3" s="3">
        <v>60000</v>
      </c>
      <c r="H3" t="s">
        <v>43</v>
      </c>
      <c r="I3" s="3">
        <v>6000</v>
      </c>
      <c r="K3" t="s">
        <v>9</v>
      </c>
      <c r="L3" s="3">
        <v>8436</v>
      </c>
      <c r="Z3" t="s">
        <v>9</v>
      </c>
      <c r="AA3" s="3">
        <v>10264</v>
      </c>
      <c r="AC3" t="s">
        <v>19</v>
      </c>
      <c r="AD3" s="3">
        <v>103190</v>
      </c>
      <c r="AF3" t="s">
        <v>20</v>
      </c>
      <c r="AG3" s="3">
        <v>53289</v>
      </c>
      <c r="AO3" t="s">
        <v>29</v>
      </c>
      <c r="AP3" s="3">
        <v>12488</v>
      </c>
      <c r="BD3" t="s">
        <v>34</v>
      </c>
      <c r="BE3" s="3">
        <v>15194</v>
      </c>
      <c r="BG3" t="s">
        <v>35</v>
      </c>
      <c r="BH3" s="3">
        <v>5267</v>
      </c>
      <c r="BJ3" t="s">
        <v>12</v>
      </c>
      <c r="BK3" s="3">
        <v>10956</v>
      </c>
      <c r="BP3" t="s">
        <v>40</v>
      </c>
      <c r="BQ3" s="3">
        <v>206183</v>
      </c>
    </row>
    <row r="4" spans="2:69" x14ac:dyDescent="0.3">
      <c r="E4" t="s">
        <v>10</v>
      </c>
      <c r="F4" s="3">
        <v>5000</v>
      </c>
      <c r="K4" t="s">
        <v>15</v>
      </c>
      <c r="L4" s="3">
        <v>2812</v>
      </c>
      <c r="Z4" t="s">
        <v>17</v>
      </c>
      <c r="AA4" s="3">
        <v>32161</v>
      </c>
      <c r="AF4" t="s">
        <v>21</v>
      </c>
      <c r="AG4" s="3">
        <v>17763</v>
      </c>
      <c r="BG4" t="s">
        <v>36</v>
      </c>
      <c r="BH4" s="3">
        <v>37923</v>
      </c>
      <c r="BJ4" t="s">
        <v>38</v>
      </c>
      <c r="BK4" s="3">
        <v>140232</v>
      </c>
    </row>
    <row r="5" spans="2:69" x14ac:dyDescent="0.3">
      <c r="B5" s="8" t="s">
        <v>11</v>
      </c>
      <c r="C5" s="9">
        <v>10000</v>
      </c>
      <c r="K5" t="s">
        <v>12</v>
      </c>
      <c r="L5" s="3">
        <v>5624</v>
      </c>
      <c r="Z5" t="s">
        <v>18</v>
      </c>
      <c r="AA5" s="3">
        <v>6843</v>
      </c>
      <c r="AF5" t="s">
        <v>22</v>
      </c>
      <c r="AG5" s="3">
        <v>21093</v>
      </c>
      <c r="BG5" t="s">
        <v>37</v>
      </c>
      <c r="BH5" s="3">
        <v>2528</v>
      </c>
      <c r="BJ5" t="s">
        <v>39</v>
      </c>
      <c r="BK5" s="3">
        <v>324286</v>
      </c>
    </row>
    <row r="6" spans="2:69" x14ac:dyDescent="0.3">
      <c r="E6" t="s">
        <v>12</v>
      </c>
      <c r="F6" s="3">
        <v>5000</v>
      </c>
      <c r="K6" t="s">
        <v>16</v>
      </c>
      <c r="L6" s="3">
        <v>22497</v>
      </c>
      <c r="AF6" t="s">
        <v>23</v>
      </c>
      <c r="AG6" s="3">
        <v>7401</v>
      </c>
    </row>
    <row r="7" spans="2:69" x14ac:dyDescent="0.3">
      <c r="B7" s="8" t="s">
        <v>13</v>
      </c>
      <c r="C7" s="9">
        <v>64000</v>
      </c>
      <c r="AF7" t="s">
        <v>24</v>
      </c>
      <c r="AG7" s="3">
        <v>5995</v>
      </c>
    </row>
    <row r="8" spans="2:69" x14ac:dyDescent="0.3">
      <c r="B8" t="s">
        <v>14</v>
      </c>
      <c r="C8" s="3">
        <v>148000</v>
      </c>
      <c r="AF8" t="s">
        <v>25</v>
      </c>
      <c r="AG8" s="3">
        <v>94736</v>
      </c>
    </row>
    <row r="9" spans="2:69" x14ac:dyDescent="0.3">
      <c r="AF9" t="s">
        <v>26</v>
      </c>
      <c r="AG9" s="3">
        <v>219076</v>
      </c>
    </row>
    <row r="10" spans="2:69" x14ac:dyDescent="0.3">
      <c r="AF10" t="s">
        <v>27</v>
      </c>
      <c r="AG10" s="3">
        <v>192432</v>
      </c>
    </row>
    <row r="11" spans="2:69" x14ac:dyDescent="0.3">
      <c r="AF11" t="s">
        <v>33</v>
      </c>
      <c r="AG11" s="3">
        <v>33305</v>
      </c>
    </row>
    <row r="19" spans="1:69" x14ac:dyDescent="0.3">
      <c r="A19" t="s">
        <v>28</v>
      </c>
      <c r="C19" s="3">
        <f>SUM(C3:C16)</f>
        <v>237000</v>
      </c>
      <c r="F19" s="3">
        <f>SUM(F3:F16)</f>
        <v>70000</v>
      </c>
      <c r="I19" s="3">
        <f>SUM(I3:I16)</f>
        <v>6000</v>
      </c>
      <c r="L19" s="3">
        <f>SUM(L3:L16)</f>
        <v>39369</v>
      </c>
      <c r="O19" s="3">
        <f>SUM(O3:O16)</f>
        <v>0</v>
      </c>
      <c r="R19" s="3">
        <f>SUM(R3:R16)</f>
        <v>0</v>
      </c>
      <c r="U19" s="3">
        <f>SUM(U3:U16)</f>
        <v>0</v>
      </c>
      <c r="X19" s="3">
        <f>SUM(X3:X16)</f>
        <v>0</v>
      </c>
      <c r="AA19" s="3">
        <f>SUM(AA3:AA16)</f>
        <v>49268</v>
      </c>
      <c r="AD19" s="3">
        <f>SUM(AD3:AD16)</f>
        <v>103190</v>
      </c>
      <c r="AG19" s="3">
        <f>SUM(AG3:AG16)</f>
        <v>645090</v>
      </c>
      <c r="AJ19" s="3">
        <f>SUM(AJ3:AJ16)</f>
        <v>0</v>
      </c>
      <c r="AM19" s="3">
        <f>SUM(AM3:AM16)</f>
        <v>0</v>
      </c>
      <c r="AP19" s="3">
        <f>SUM(AP3:AP16)</f>
        <v>12488</v>
      </c>
      <c r="AS19" s="3">
        <f>SUM(AS3:AS16)</f>
        <v>0</v>
      </c>
      <c r="AV19" s="3">
        <f>SUM(AV3:AV16)</f>
        <v>0</v>
      </c>
      <c r="AY19" s="3">
        <f>SUM(AY3:AY16)</f>
        <v>0</v>
      </c>
      <c r="BB19" s="3">
        <f>SUM(BB3:BB16)</f>
        <v>0</v>
      </c>
      <c r="BE19" s="3">
        <f>SUM(BE3:BE16)</f>
        <v>15194</v>
      </c>
      <c r="BH19" s="3">
        <f>SUM(BH3:BH16)</f>
        <v>45718</v>
      </c>
      <c r="BK19" s="3">
        <f>SUM(BK3:BK16)</f>
        <v>475474</v>
      </c>
      <c r="BN19" s="3">
        <f>SUM(BN3:BN16)</f>
        <v>0</v>
      </c>
      <c r="BQ19" s="3">
        <f>SUM(BQ3:BQ16)</f>
        <v>206183</v>
      </c>
    </row>
    <row r="21" spans="1:69" x14ac:dyDescent="0.3">
      <c r="A21" t="s">
        <v>1</v>
      </c>
      <c r="C21" s="3">
        <f>C19/12</f>
        <v>19750</v>
      </c>
      <c r="F21" s="3">
        <f>F19/12</f>
        <v>5833.333333333333</v>
      </c>
      <c r="I21" s="3">
        <f>I19/12</f>
        <v>500</v>
      </c>
      <c r="L21" s="3">
        <f>L19/12</f>
        <v>3280.75</v>
      </c>
      <c r="O21" s="3">
        <f>O19/12</f>
        <v>0</v>
      </c>
      <c r="R21" s="3">
        <f>R19/12</f>
        <v>0</v>
      </c>
      <c r="U21" s="3">
        <f>U19/12</f>
        <v>0</v>
      </c>
      <c r="X21" s="3">
        <f>X19/12</f>
        <v>0</v>
      </c>
      <c r="AA21" s="3">
        <f>AA19/12</f>
        <v>4105.666666666667</v>
      </c>
      <c r="AD21" s="3">
        <f>AD19/12</f>
        <v>8599.1666666666661</v>
      </c>
      <c r="AG21" s="3">
        <f>AG19/12</f>
        <v>53757.5</v>
      </c>
      <c r="AJ21" s="3">
        <f>AJ19/12</f>
        <v>0</v>
      </c>
      <c r="AM21" s="3">
        <f>AM19/12</f>
        <v>0</v>
      </c>
      <c r="AP21" s="3">
        <f>AP19/12</f>
        <v>1040.6666666666667</v>
      </c>
      <c r="AS21" s="3">
        <f>AS19/12</f>
        <v>0</v>
      </c>
      <c r="AV21" s="3">
        <f>AV19/12</f>
        <v>0</v>
      </c>
      <c r="AY21" s="3">
        <f>AY19/12</f>
        <v>0</v>
      </c>
      <c r="BB21" s="3">
        <f>BB19/12</f>
        <v>0</v>
      </c>
      <c r="BE21" s="3">
        <f>BE19/12</f>
        <v>1266.1666666666667</v>
      </c>
      <c r="BH21" s="3">
        <f>BH19/12</f>
        <v>3809.8333333333335</v>
      </c>
      <c r="BK21" s="3">
        <f>BK19/12</f>
        <v>39622.833333333336</v>
      </c>
      <c r="BN21" s="3">
        <f>BN19/12</f>
        <v>0</v>
      </c>
      <c r="BQ21" s="3">
        <f>BQ19/12</f>
        <v>17181.916666666668</v>
      </c>
    </row>
  </sheetData>
  <mergeCells count="23">
    <mergeCell ref="Q1:R1"/>
    <mergeCell ref="B1:C1"/>
    <mergeCell ref="E1:F1"/>
    <mergeCell ref="H1:I1"/>
    <mergeCell ref="K1:L1"/>
    <mergeCell ref="N1:O1"/>
    <mergeCell ref="BA1:BB1"/>
    <mergeCell ref="T1:U1"/>
    <mergeCell ref="W1:X1"/>
    <mergeCell ref="Z1:AA1"/>
    <mergeCell ref="AC1:AD1"/>
    <mergeCell ref="AF1:AG1"/>
    <mergeCell ref="AI1:AJ1"/>
    <mergeCell ref="AL1:AM1"/>
    <mergeCell ref="AO1:AP1"/>
    <mergeCell ref="AR1:AS1"/>
    <mergeCell ref="AU1:AV1"/>
    <mergeCell ref="AX1:AY1"/>
    <mergeCell ref="BD1:BE1"/>
    <mergeCell ref="BG1:BH1"/>
    <mergeCell ref="BJ1:BK1"/>
    <mergeCell ref="BM1:BN1"/>
    <mergeCell ref="BP1:B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22E1-C153-4ADC-8F9F-78D81B4C626F}">
  <dimension ref="A1:M40"/>
  <sheetViews>
    <sheetView zoomScale="90" zoomScaleNormal="90" workbookViewId="0">
      <selection activeCell="C30" sqref="C30"/>
    </sheetView>
  </sheetViews>
  <sheetFormatPr defaultRowHeight="14.4" x14ac:dyDescent="0.3"/>
  <cols>
    <col min="2" max="2" width="17.88671875" style="1" bestFit="1" customWidth="1"/>
    <col min="3" max="3" width="18.77734375" bestFit="1" customWidth="1"/>
    <col min="4" max="4" width="13.88671875" bestFit="1" customWidth="1"/>
    <col min="5" max="5" width="16.109375" bestFit="1" customWidth="1"/>
    <col min="7" max="7" width="15" bestFit="1" customWidth="1"/>
    <col min="8" max="8" width="12.21875" style="3" bestFit="1" customWidth="1"/>
    <col min="9" max="9" width="12.6640625" bestFit="1" customWidth="1"/>
    <col min="10" max="10" width="7.88671875" bestFit="1" customWidth="1"/>
  </cols>
  <sheetData>
    <row r="1" spans="1:13" x14ac:dyDescent="0.3">
      <c r="A1" t="s">
        <v>2</v>
      </c>
      <c r="D1">
        <v>16000</v>
      </c>
      <c r="H1" s="12">
        <v>45474</v>
      </c>
    </row>
    <row r="2" spans="1:13" x14ac:dyDescent="0.3">
      <c r="A2" t="s">
        <v>0</v>
      </c>
      <c r="B2" s="1" t="s">
        <v>32</v>
      </c>
      <c r="C2" t="s">
        <v>3</v>
      </c>
      <c r="D2" t="s">
        <v>30</v>
      </c>
      <c r="E2" t="s">
        <v>31</v>
      </c>
      <c r="G2" t="s">
        <v>1</v>
      </c>
      <c r="H2" s="3">
        <v>300</v>
      </c>
      <c r="I2" s="5">
        <f>12*H2</f>
        <v>3600</v>
      </c>
      <c r="J2" t="s">
        <v>6</v>
      </c>
      <c r="L2">
        <v>448</v>
      </c>
      <c r="M2">
        <f>L2*12</f>
        <v>5376</v>
      </c>
    </row>
    <row r="3" spans="1:13" x14ac:dyDescent="0.3">
      <c r="A3">
        <v>2024</v>
      </c>
      <c r="B3" s="1">
        <f>Sheet2!C19</f>
        <v>192000</v>
      </c>
      <c r="C3" s="5">
        <f>$D$1*$H$3</f>
        <v>192000</v>
      </c>
      <c r="D3" s="5">
        <f>IF(C3-B3 &gt; 0,0,B3-C3)</f>
        <v>0</v>
      </c>
      <c r="E3" s="5">
        <f>C3-B3+D3</f>
        <v>0</v>
      </c>
      <c r="G3" t="s">
        <v>4</v>
      </c>
      <c r="H3" s="4">
        <v>12</v>
      </c>
    </row>
    <row r="4" spans="1:13" x14ac:dyDescent="0.3">
      <c r="A4">
        <v>2025</v>
      </c>
      <c r="B4" s="1">
        <f>Sheet2!F19</f>
        <v>23322.25</v>
      </c>
      <c r="C4" s="5">
        <f>$H$4</f>
        <v>43200</v>
      </c>
      <c r="D4" s="5">
        <f>IF(C4-B4 &gt; 0,0,B4-C4)</f>
        <v>0</v>
      </c>
      <c r="E4" s="5">
        <f>C4-B4+D4+E3</f>
        <v>19877.75</v>
      </c>
      <c r="G4" t="s">
        <v>5</v>
      </c>
      <c r="H4" s="3">
        <f>H3*H2*12</f>
        <v>43200</v>
      </c>
    </row>
    <row r="5" spans="1:13" x14ac:dyDescent="0.3">
      <c r="A5">
        <v>2026</v>
      </c>
      <c r="B5" s="1">
        <f>Sheet2!I19</f>
        <v>63322.25</v>
      </c>
      <c r="C5" s="5">
        <f t="shared" ref="C5:C33" si="0">$H$4</f>
        <v>43200</v>
      </c>
      <c r="D5" s="5">
        <f t="shared" ref="D5:D33" si="1">IF(C5-B5 &gt; 0,0,B5-C5)</f>
        <v>20122.25</v>
      </c>
      <c r="E5" s="5">
        <f t="shared" ref="E5:E6" si="2">C5-B5+D5+E4</f>
        <v>19877.75</v>
      </c>
      <c r="G5" t="s">
        <v>42</v>
      </c>
      <c r="H5" s="3">
        <v>16000</v>
      </c>
    </row>
    <row r="6" spans="1:13" x14ac:dyDescent="0.3">
      <c r="A6">
        <v>2027</v>
      </c>
      <c r="B6" s="1">
        <f>Sheet2!L19</f>
        <v>30194.25</v>
      </c>
      <c r="C6" s="5">
        <f t="shared" si="0"/>
        <v>43200</v>
      </c>
      <c r="D6" s="5">
        <f t="shared" si="1"/>
        <v>0</v>
      </c>
      <c r="E6" s="5">
        <f t="shared" si="2"/>
        <v>32883.5</v>
      </c>
    </row>
    <row r="7" spans="1:13" x14ac:dyDescent="0.3">
      <c r="A7" s="8">
        <v>2028</v>
      </c>
      <c r="B7" s="1">
        <f>Sheet2!O19</f>
        <v>18595.5</v>
      </c>
      <c r="C7" s="5">
        <f t="shared" si="0"/>
        <v>43200</v>
      </c>
      <c r="D7" s="5">
        <f t="shared" si="1"/>
        <v>0</v>
      </c>
      <c r="E7" s="5">
        <f t="shared" ref="E7:E33" si="3">C7-B7+D7+E6</f>
        <v>57488</v>
      </c>
    </row>
    <row r="8" spans="1:13" x14ac:dyDescent="0.3">
      <c r="A8">
        <v>2029</v>
      </c>
      <c r="B8" s="1">
        <f>Sheet2!R19</f>
        <v>16374.916666666666</v>
      </c>
      <c r="C8" s="5">
        <f t="shared" si="0"/>
        <v>43200</v>
      </c>
      <c r="D8" s="5">
        <f t="shared" si="1"/>
        <v>0</v>
      </c>
      <c r="E8" s="5">
        <f t="shared" si="3"/>
        <v>84313.083333333343</v>
      </c>
    </row>
    <row r="9" spans="1:13" x14ac:dyDescent="0.3">
      <c r="A9">
        <v>2030</v>
      </c>
      <c r="B9" s="1">
        <f>Sheet2!U19</f>
        <v>16374.916666666666</v>
      </c>
      <c r="C9" s="5">
        <f t="shared" si="0"/>
        <v>43200</v>
      </c>
      <c r="D9" s="5">
        <f t="shared" si="1"/>
        <v>0</v>
      </c>
      <c r="E9" s="5">
        <f t="shared" si="3"/>
        <v>111138.16666666669</v>
      </c>
    </row>
    <row r="10" spans="1:13" x14ac:dyDescent="0.3">
      <c r="A10">
        <v>2031</v>
      </c>
      <c r="B10" s="1">
        <f>Sheet2!X19</f>
        <v>54861.316666666666</v>
      </c>
      <c r="C10" s="5">
        <f t="shared" si="0"/>
        <v>43200</v>
      </c>
      <c r="D10" s="5">
        <f t="shared" si="1"/>
        <v>11661.316666666666</v>
      </c>
      <c r="E10" s="5">
        <f t="shared" si="3"/>
        <v>111138.16666666669</v>
      </c>
    </row>
    <row r="11" spans="1:13" x14ac:dyDescent="0.3">
      <c r="A11">
        <v>2032</v>
      </c>
      <c r="B11" s="1">
        <f>Sheet2!AA19</f>
        <v>49268</v>
      </c>
      <c r="C11" s="5">
        <f t="shared" si="0"/>
        <v>43200</v>
      </c>
      <c r="D11" s="5">
        <f t="shared" si="1"/>
        <v>6068</v>
      </c>
      <c r="E11" s="5">
        <f t="shared" si="3"/>
        <v>111138.16666666669</v>
      </c>
    </row>
    <row r="12" spans="1:13" x14ac:dyDescent="0.3">
      <c r="A12">
        <v>2033</v>
      </c>
      <c r="B12" s="1">
        <f>Sheet2!AD19</f>
        <v>38486.400000000001</v>
      </c>
      <c r="C12" s="5">
        <f t="shared" si="0"/>
        <v>43200</v>
      </c>
      <c r="D12" s="5">
        <f t="shared" si="1"/>
        <v>0</v>
      </c>
      <c r="E12" s="5">
        <f t="shared" si="3"/>
        <v>115851.76666666669</v>
      </c>
    </row>
    <row r="13" spans="1:13" x14ac:dyDescent="0.3">
      <c r="A13">
        <v>2034</v>
      </c>
      <c r="B13" s="11">
        <f>Sheet2!AG19</f>
        <v>182070</v>
      </c>
      <c r="C13" s="5">
        <f t="shared" si="0"/>
        <v>43200</v>
      </c>
      <c r="D13" s="5">
        <f t="shared" si="1"/>
        <v>138870</v>
      </c>
      <c r="E13" s="5">
        <f t="shared" si="3"/>
        <v>115851.76666666669</v>
      </c>
    </row>
    <row r="14" spans="1:13" x14ac:dyDescent="0.3">
      <c r="A14">
        <v>2035</v>
      </c>
      <c r="B14" s="1">
        <f>Sheet2!AJ19</f>
        <v>201387.4</v>
      </c>
      <c r="C14" s="5">
        <f t="shared" si="0"/>
        <v>43200</v>
      </c>
      <c r="D14" s="5">
        <f t="shared" si="1"/>
        <v>158187.4</v>
      </c>
      <c r="E14" s="5">
        <f t="shared" si="3"/>
        <v>115851.76666666669</v>
      </c>
    </row>
    <row r="15" spans="1:13" x14ac:dyDescent="0.3">
      <c r="A15">
        <v>2036</v>
      </c>
      <c r="B15" s="1">
        <f>Sheet2!AM19</f>
        <v>38486.400000000001</v>
      </c>
      <c r="C15" s="5">
        <f t="shared" si="0"/>
        <v>43200</v>
      </c>
      <c r="D15" s="5">
        <f t="shared" si="1"/>
        <v>0</v>
      </c>
      <c r="E15" s="5">
        <f t="shared" si="3"/>
        <v>120565.3666666667</v>
      </c>
    </row>
    <row r="16" spans="1:13" x14ac:dyDescent="0.3">
      <c r="A16">
        <v>2037</v>
      </c>
      <c r="B16" s="1">
        <f>Sheet2!AP19</f>
        <v>12488</v>
      </c>
      <c r="C16" s="5">
        <f t="shared" si="0"/>
        <v>43200</v>
      </c>
      <c r="D16" s="5">
        <f t="shared" si="1"/>
        <v>0</v>
      </c>
      <c r="E16" s="5">
        <f t="shared" si="3"/>
        <v>151277.3666666667</v>
      </c>
    </row>
    <row r="17" spans="1:9" x14ac:dyDescent="0.3">
      <c r="A17">
        <v>2038</v>
      </c>
      <c r="B17" s="1">
        <f>Sheet2!AS19</f>
        <v>0</v>
      </c>
      <c r="C17" s="5">
        <f t="shared" si="0"/>
        <v>43200</v>
      </c>
      <c r="D17" s="5">
        <f t="shared" si="1"/>
        <v>0</v>
      </c>
      <c r="E17" s="5">
        <f t="shared" si="3"/>
        <v>194477.3666666667</v>
      </c>
    </row>
    <row r="18" spans="1:9" x14ac:dyDescent="0.3">
      <c r="A18">
        <v>2039</v>
      </c>
      <c r="B18" s="1">
        <f>Sheet2!AV19</f>
        <v>0</v>
      </c>
      <c r="C18" s="5">
        <f t="shared" si="0"/>
        <v>43200</v>
      </c>
      <c r="D18" s="5">
        <f t="shared" si="1"/>
        <v>0</v>
      </c>
      <c r="E18" s="5">
        <f t="shared" si="3"/>
        <v>237677.3666666667</v>
      </c>
    </row>
    <row r="19" spans="1:9" x14ac:dyDescent="0.3">
      <c r="A19">
        <v>2040</v>
      </c>
      <c r="B19" s="1">
        <f>Sheet2!AY19</f>
        <v>0</v>
      </c>
      <c r="C19" s="5">
        <f t="shared" si="0"/>
        <v>43200</v>
      </c>
      <c r="D19" s="5">
        <f t="shared" si="1"/>
        <v>0</v>
      </c>
      <c r="E19" s="5">
        <f t="shared" si="3"/>
        <v>280877.3666666667</v>
      </c>
    </row>
    <row r="20" spans="1:9" x14ac:dyDescent="0.3">
      <c r="A20">
        <v>2041</v>
      </c>
      <c r="B20" s="1">
        <f>Sheet2!BB19</f>
        <v>0</v>
      </c>
      <c r="C20" s="5">
        <f t="shared" si="0"/>
        <v>43200</v>
      </c>
      <c r="D20" s="5">
        <f t="shared" si="1"/>
        <v>0</v>
      </c>
      <c r="E20" s="5">
        <f t="shared" si="3"/>
        <v>324077.3666666667</v>
      </c>
    </row>
    <row r="21" spans="1:9" x14ac:dyDescent="0.3">
      <c r="A21">
        <v>2042</v>
      </c>
      <c r="B21" s="1">
        <f>Sheet2!BE19</f>
        <v>15194</v>
      </c>
      <c r="C21" s="5">
        <f t="shared" si="0"/>
        <v>43200</v>
      </c>
      <c r="D21" s="5">
        <f t="shared" si="1"/>
        <v>0</v>
      </c>
      <c r="E21" s="5">
        <f t="shared" si="3"/>
        <v>352083.3666666667</v>
      </c>
    </row>
    <row r="22" spans="1:9" x14ac:dyDescent="0.3">
      <c r="A22">
        <v>2043</v>
      </c>
      <c r="B22" s="1">
        <f>Sheet2!BH19</f>
        <v>45718</v>
      </c>
      <c r="C22" s="5">
        <f t="shared" si="0"/>
        <v>43200</v>
      </c>
      <c r="D22" s="5">
        <f t="shared" si="1"/>
        <v>2518</v>
      </c>
      <c r="E22" s="5">
        <f t="shared" si="3"/>
        <v>352083.3666666667</v>
      </c>
    </row>
    <row r="23" spans="1:9" x14ac:dyDescent="0.3">
      <c r="A23">
        <v>2044</v>
      </c>
      <c r="B23" s="1">
        <f>Sheet2!BK19</f>
        <v>475474</v>
      </c>
      <c r="C23" s="5">
        <f t="shared" si="0"/>
        <v>43200</v>
      </c>
      <c r="D23" s="5">
        <f t="shared" si="1"/>
        <v>432274</v>
      </c>
      <c r="E23" s="5">
        <f t="shared" si="3"/>
        <v>352083.3666666667</v>
      </c>
    </row>
    <row r="24" spans="1:9" x14ac:dyDescent="0.3">
      <c r="A24">
        <v>2045</v>
      </c>
      <c r="B24" s="1">
        <f>Sheet2!BN19</f>
        <v>0</v>
      </c>
      <c r="C24" s="5">
        <f t="shared" si="0"/>
        <v>43200</v>
      </c>
      <c r="D24" s="5">
        <f t="shared" si="1"/>
        <v>0</v>
      </c>
      <c r="E24" s="5">
        <f t="shared" si="3"/>
        <v>395283.3666666667</v>
      </c>
    </row>
    <row r="25" spans="1:9" x14ac:dyDescent="0.3">
      <c r="A25">
        <v>2046</v>
      </c>
      <c r="B25" s="1">
        <f>Sheet2!BQ19</f>
        <v>206183</v>
      </c>
      <c r="C25" s="5">
        <f t="shared" si="0"/>
        <v>43200</v>
      </c>
      <c r="D25" s="5">
        <f t="shared" si="1"/>
        <v>162983</v>
      </c>
      <c r="E25" s="5">
        <f t="shared" si="3"/>
        <v>395283.3666666667</v>
      </c>
    </row>
    <row r="26" spans="1:9" x14ac:dyDescent="0.3">
      <c r="A26">
        <v>2047</v>
      </c>
      <c r="B26" s="1">
        <v>67780</v>
      </c>
      <c r="C26" s="5">
        <f t="shared" si="0"/>
        <v>43200</v>
      </c>
      <c r="D26" s="5">
        <f t="shared" si="1"/>
        <v>24580</v>
      </c>
      <c r="E26" s="5">
        <f t="shared" si="3"/>
        <v>395283.3666666667</v>
      </c>
    </row>
    <row r="27" spans="1:9" x14ac:dyDescent="0.3">
      <c r="A27">
        <v>2048</v>
      </c>
      <c r="B27" s="1">
        <v>0</v>
      </c>
      <c r="C27" s="5">
        <f t="shared" si="0"/>
        <v>43200</v>
      </c>
      <c r="D27" s="5">
        <f t="shared" si="1"/>
        <v>0</v>
      </c>
      <c r="E27" s="5">
        <f t="shared" si="3"/>
        <v>438483.3666666667</v>
      </c>
    </row>
    <row r="28" spans="1:9" x14ac:dyDescent="0.3">
      <c r="A28">
        <v>2049</v>
      </c>
      <c r="B28" s="1">
        <v>0</v>
      </c>
      <c r="C28" s="5">
        <f t="shared" si="0"/>
        <v>43200</v>
      </c>
      <c r="D28" s="5">
        <f t="shared" si="1"/>
        <v>0</v>
      </c>
      <c r="E28" s="5">
        <f t="shared" si="3"/>
        <v>481683.3666666667</v>
      </c>
      <c r="G28" s="3"/>
      <c r="I28" s="2"/>
    </row>
    <row r="29" spans="1:9" x14ac:dyDescent="0.3">
      <c r="A29">
        <v>2050</v>
      </c>
      <c r="B29" s="1">
        <v>0</v>
      </c>
      <c r="C29" s="5">
        <f t="shared" si="0"/>
        <v>43200</v>
      </c>
      <c r="D29" s="5">
        <f t="shared" si="1"/>
        <v>0</v>
      </c>
      <c r="E29" s="5">
        <f t="shared" si="3"/>
        <v>524883.3666666667</v>
      </c>
      <c r="G29" s="3"/>
      <c r="I29" s="2"/>
    </row>
    <row r="30" spans="1:9" x14ac:dyDescent="0.3">
      <c r="A30">
        <v>2051</v>
      </c>
      <c r="B30" s="1">
        <v>0</v>
      </c>
      <c r="C30" s="5">
        <f t="shared" si="0"/>
        <v>43200</v>
      </c>
      <c r="D30" s="5">
        <f t="shared" si="1"/>
        <v>0</v>
      </c>
      <c r="E30" s="5">
        <f t="shared" si="3"/>
        <v>568083.3666666667</v>
      </c>
      <c r="G30" s="3"/>
      <c r="I30" s="2"/>
    </row>
    <row r="31" spans="1:9" x14ac:dyDescent="0.3">
      <c r="A31">
        <v>2052</v>
      </c>
      <c r="B31" s="1">
        <v>0</v>
      </c>
      <c r="C31" s="5">
        <f t="shared" si="0"/>
        <v>43200</v>
      </c>
      <c r="D31" s="5">
        <f t="shared" si="1"/>
        <v>0</v>
      </c>
      <c r="E31" s="5">
        <f t="shared" si="3"/>
        <v>611283.3666666667</v>
      </c>
    </row>
    <row r="32" spans="1:9" x14ac:dyDescent="0.3">
      <c r="A32">
        <v>2053</v>
      </c>
      <c r="B32" s="1">
        <v>0</v>
      </c>
      <c r="C32" s="5">
        <f t="shared" si="0"/>
        <v>43200</v>
      </c>
      <c r="D32" s="5">
        <f t="shared" si="1"/>
        <v>0</v>
      </c>
      <c r="E32" s="5">
        <f t="shared" si="3"/>
        <v>654483.3666666667</v>
      </c>
    </row>
    <row r="33" spans="1:5" x14ac:dyDescent="0.3">
      <c r="A33">
        <v>2054</v>
      </c>
      <c r="B33" s="1">
        <v>0</v>
      </c>
      <c r="C33" s="5">
        <f t="shared" si="0"/>
        <v>43200</v>
      </c>
      <c r="D33" s="5">
        <f t="shared" si="1"/>
        <v>0</v>
      </c>
      <c r="E33" s="5">
        <f t="shared" si="3"/>
        <v>697683.3666666667</v>
      </c>
    </row>
    <row r="40" spans="1:5" x14ac:dyDescent="0.3">
      <c r="A40">
        <v>2054</v>
      </c>
      <c r="B40" s="1">
        <v>2959925</v>
      </c>
      <c r="C40" s="5">
        <f t="shared" ref="C40" si="4">C39+$H$4</f>
        <v>43200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BC13-F205-4FF6-B483-A8405086F70F}">
  <dimension ref="A1:BQ21"/>
  <sheetViews>
    <sheetView workbookViewId="0">
      <selection activeCell="K3" sqref="K3"/>
    </sheetView>
  </sheetViews>
  <sheetFormatPr defaultRowHeight="14.4" x14ac:dyDescent="0.3"/>
  <cols>
    <col min="2" max="2" width="12" bestFit="1" customWidth="1"/>
    <col min="3" max="3" width="12.109375" style="3" bestFit="1" customWidth="1"/>
    <col min="5" max="5" width="12" bestFit="1" customWidth="1"/>
    <col min="6" max="6" width="12.109375" style="3" bestFit="1" customWidth="1"/>
    <col min="8" max="8" width="12" bestFit="1" customWidth="1"/>
    <col min="9" max="9" width="12.109375" style="3" bestFit="1" customWidth="1"/>
    <col min="11" max="11" width="12" bestFit="1" customWidth="1"/>
    <col min="12" max="12" width="12.109375" style="3" bestFit="1" customWidth="1"/>
    <col min="14" max="14" width="12" bestFit="1" customWidth="1"/>
    <col min="15" max="15" width="12.109375" style="3" bestFit="1" customWidth="1"/>
    <col min="17" max="17" width="12" bestFit="1" customWidth="1"/>
    <col min="18" max="18" width="12.109375" style="3" bestFit="1" customWidth="1"/>
    <col min="20" max="20" width="12" bestFit="1" customWidth="1"/>
    <col min="21" max="21" width="12.109375" style="3" bestFit="1" customWidth="1"/>
    <col min="23" max="23" width="12" bestFit="1" customWidth="1"/>
    <col min="24" max="24" width="12.109375" style="3" bestFit="1" customWidth="1"/>
    <col min="26" max="26" width="12" bestFit="1" customWidth="1"/>
    <col min="27" max="27" width="12.109375" style="3" bestFit="1" customWidth="1"/>
    <col min="29" max="29" width="12" bestFit="1" customWidth="1"/>
    <col min="30" max="30" width="12.109375" style="3" bestFit="1" customWidth="1"/>
    <col min="32" max="32" width="12" bestFit="1" customWidth="1"/>
    <col min="33" max="33" width="12.109375" style="3" bestFit="1" customWidth="1"/>
    <col min="35" max="35" width="12" bestFit="1" customWidth="1"/>
    <col min="36" max="36" width="12.109375" style="3" bestFit="1" customWidth="1"/>
    <col min="38" max="38" width="12" bestFit="1" customWidth="1"/>
    <col min="39" max="39" width="12.109375" style="3" bestFit="1" customWidth="1"/>
    <col min="41" max="41" width="12" bestFit="1" customWidth="1"/>
    <col min="42" max="42" width="12.109375" style="3" bestFit="1" customWidth="1"/>
    <col min="44" max="44" width="12" bestFit="1" customWidth="1"/>
    <col min="45" max="45" width="12.109375" style="3" bestFit="1" customWidth="1"/>
    <col min="47" max="47" width="12" bestFit="1" customWidth="1"/>
    <col min="48" max="48" width="12.109375" style="3" bestFit="1" customWidth="1"/>
    <col min="50" max="50" width="12" bestFit="1" customWidth="1"/>
    <col min="51" max="51" width="12.109375" style="3" bestFit="1" customWidth="1"/>
    <col min="53" max="53" width="12" bestFit="1" customWidth="1"/>
    <col min="54" max="54" width="12.109375" style="3" bestFit="1" customWidth="1"/>
    <col min="56" max="56" width="12" bestFit="1" customWidth="1"/>
    <col min="57" max="57" width="12.109375" style="3" bestFit="1" customWidth="1"/>
    <col min="59" max="59" width="12" bestFit="1" customWidth="1"/>
    <col min="60" max="60" width="12.109375" style="3" bestFit="1" customWidth="1"/>
    <col min="62" max="62" width="12" bestFit="1" customWidth="1"/>
    <col min="63" max="63" width="12.109375" style="3" bestFit="1" customWidth="1"/>
    <col min="65" max="65" width="12" bestFit="1" customWidth="1"/>
    <col min="66" max="66" width="12.109375" style="3" bestFit="1" customWidth="1"/>
    <col min="68" max="68" width="12" bestFit="1" customWidth="1"/>
    <col min="69" max="69" width="12.109375" style="3" bestFit="1" customWidth="1"/>
  </cols>
  <sheetData>
    <row r="1" spans="2:69" x14ac:dyDescent="0.3">
      <c r="B1" s="21">
        <v>2024</v>
      </c>
      <c r="C1" s="21"/>
      <c r="E1" s="21">
        <v>2025</v>
      </c>
      <c r="F1" s="21"/>
      <c r="H1" s="21">
        <v>2026</v>
      </c>
      <c r="I1" s="21"/>
      <c r="K1" s="21">
        <v>2027</v>
      </c>
      <c r="L1" s="21"/>
      <c r="N1" s="21">
        <v>2028</v>
      </c>
      <c r="O1" s="21"/>
      <c r="Q1" s="21">
        <v>2029</v>
      </c>
      <c r="R1" s="21"/>
      <c r="T1" s="21">
        <v>2030</v>
      </c>
      <c r="U1" s="21"/>
      <c r="W1" s="21">
        <v>2031</v>
      </c>
      <c r="X1" s="21"/>
      <c r="Z1" s="21">
        <v>2032</v>
      </c>
      <c r="AA1" s="21"/>
      <c r="AC1" s="21">
        <v>2033</v>
      </c>
      <c r="AD1" s="21"/>
      <c r="AF1" s="21">
        <v>2034</v>
      </c>
      <c r="AG1" s="21"/>
      <c r="AI1" s="21">
        <v>2035</v>
      </c>
      <c r="AJ1" s="21"/>
      <c r="AL1" s="21">
        <v>2036</v>
      </c>
      <c r="AM1" s="21"/>
      <c r="AO1" s="21">
        <v>2037</v>
      </c>
      <c r="AP1" s="21"/>
      <c r="AR1" s="21">
        <v>2038</v>
      </c>
      <c r="AS1" s="21"/>
      <c r="AU1" s="21">
        <v>2039</v>
      </c>
      <c r="AV1" s="21"/>
      <c r="AX1" s="21">
        <v>2040</v>
      </c>
      <c r="AY1" s="21"/>
      <c r="BA1" s="21">
        <v>2041</v>
      </c>
      <c r="BB1" s="21"/>
      <c r="BD1" s="21">
        <v>2042</v>
      </c>
      <c r="BE1" s="21"/>
      <c r="BG1" s="21">
        <v>2043</v>
      </c>
      <c r="BH1" s="21"/>
      <c r="BJ1" s="21">
        <v>2044</v>
      </c>
      <c r="BK1" s="21"/>
      <c r="BM1" s="21">
        <v>2045</v>
      </c>
      <c r="BN1" s="21"/>
      <c r="BP1" s="21">
        <v>2046</v>
      </c>
      <c r="BQ1" s="21"/>
    </row>
    <row r="2" spans="2:69" s="6" customFormat="1" x14ac:dyDescent="0.3">
      <c r="B2" s="6" t="s">
        <v>7</v>
      </c>
      <c r="C2" s="7" t="s">
        <v>8</v>
      </c>
      <c r="E2" s="6" t="s">
        <v>7</v>
      </c>
      <c r="F2" s="7" t="s">
        <v>8</v>
      </c>
      <c r="H2" s="6" t="s">
        <v>7</v>
      </c>
      <c r="I2" s="7" t="s">
        <v>8</v>
      </c>
      <c r="K2" s="6" t="s">
        <v>7</v>
      </c>
      <c r="L2" s="7" t="s">
        <v>8</v>
      </c>
      <c r="N2" s="6" t="s">
        <v>7</v>
      </c>
      <c r="O2" s="7" t="s">
        <v>8</v>
      </c>
      <c r="Q2" s="6" t="s">
        <v>7</v>
      </c>
      <c r="R2" s="7" t="s">
        <v>8</v>
      </c>
      <c r="T2" s="6" t="s">
        <v>7</v>
      </c>
      <c r="U2" s="7" t="s">
        <v>8</v>
      </c>
      <c r="W2" s="6" t="s">
        <v>7</v>
      </c>
      <c r="X2" s="7" t="s">
        <v>8</v>
      </c>
      <c r="Z2" s="6" t="s">
        <v>7</v>
      </c>
      <c r="AA2" s="7" t="s">
        <v>8</v>
      </c>
      <c r="AC2" s="6" t="s">
        <v>7</v>
      </c>
      <c r="AD2" s="7" t="s">
        <v>8</v>
      </c>
      <c r="AF2" s="6" t="s">
        <v>7</v>
      </c>
      <c r="AG2" s="7" t="s">
        <v>8</v>
      </c>
      <c r="AI2" s="6" t="s">
        <v>7</v>
      </c>
      <c r="AJ2" s="7" t="s">
        <v>8</v>
      </c>
      <c r="AL2" s="6" t="s">
        <v>7</v>
      </c>
      <c r="AM2" s="7" t="s">
        <v>8</v>
      </c>
      <c r="AO2" s="6" t="s">
        <v>7</v>
      </c>
      <c r="AP2" s="7" t="s">
        <v>8</v>
      </c>
      <c r="AR2" s="6" t="s">
        <v>7</v>
      </c>
      <c r="AS2" s="7" t="s">
        <v>8</v>
      </c>
      <c r="AU2" s="6" t="s">
        <v>7</v>
      </c>
      <c r="AV2" s="7" t="s">
        <v>8</v>
      </c>
      <c r="AX2" s="6" t="s">
        <v>7</v>
      </c>
      <c r="AY2" s="7" t="s">
        <v>8</v>
      </c>
      <c r="BA2" s="6" t="s">
        <v>7</v>
      </c>
      <c r="BB2" s="7" t="s">
        <v>8</v>
      </c>
      <c r="BD2" s="6" t="s">
        <v>7</v>
      </c>
      <c r="BE2" s="7" t="s">
        <v>8</v>
      </c>
      <c r="BG2" s="6" t="s">
        <v>7</v>
      </c>
      <c r="BH2" s="7" t="s">
        <v>8</v>
      </c>
      <c r="BJ2" s="6" t="s">
        <v>7</v>
      </c>
      <c r="BK2" s="7" t="s">
        <v>8</v>
      </c>
      <c r="BM2" s="6" t="s">
        <v>7</v>
      </c>
      <c r="BN2" s="7" t="s">
        <v>8</v>
      </c>
      <c r="BP2" s="6" t="s">
        <v>7</v>
      </c>
      <c r="BQ2" s="7" t="s">
        <v>8</v>
      </c>
    </row>
    <row r="3" spans="2:69" x14ac:dyDescent="0.3">
      <c r="B3" t="s">
        <v>9</v>
      </c>
      <c r="C3" s="10">
        <v>0</v>
      </c>
      <c r="K3" t="s">
        <v>9</v>
      </c>
      <c r="L3" s="3">
        <v>8436</v>
      </c>
      <c r="N3" t="s">
        <v>41</v>
      </c>
      <c r="O3" s="3">
        <v>0</v>
      </c>
      <c r="Z3" t="s">
        <v>9</v>
      </c>
      <c r="AA3" s="3">
        <v>10264</v>
      </c>
      <c r="AC3" t="s">
        <v>19</v>
      </c>
      <c r="AD3" s="3">
        <v>0</v>
      </c>
      <c r="AF3" t="s">
        <v>20</v>
      </c>
      <c r="AG3" s="3">
        <v>0</v>
      </c>
      <c r="AO3" t="s">
        <v>29</v>
      </c>
      <c r="AP3" s="3">
        <v>12488</v>
      </c>
      <c r="BD3" t="s">
        <v>34</v>
      </c>
      <c r="BE3" s="3">
        <v>15194</v>
      </c>
      <c r="BG3" t="s">
        <v>35</v>
      </c>
      <c r="BH3" s="3">
        <v>5267</v>
      </c>
      <c r="BJ3" t="s">
        <v>12</v>
      </c>
      <c r="BK3" s="3">
        <v>10956</v>
      </c>
      <c r="BP3" t="s">
        <v>40</v>
      </c>
      <c r="BQ3" s="3">
        <v>206183</v>
      </c>
    </row>
    <row r="4" spans="2:69" x14ac:dyDescent="0.3">
      <c r="B4" t="s">
        <v>10</v>
      </c>
      <c r="C4" s="3">
        <v>0</v>
      </c>
      <c r="E4" t="s">
        <v>10</v>
      </c>
      <c r="F4" s="3">
        <v>5000</v>
      </c>
      <c r="K4" t="s">
        <v>15</v>
      </c>
      <c r="L4" s="3">
        <v>2812</v>
      </c>
      <c r="N4" t="s">
        <v>20</v>
      </c>
      <c r="O4" s="3">
        <f>53289/4</f>
        <v>13322.25</v>
      </c>
      <c r="Q4" t="s">
        <v>33</v>
      </c>
      <c r="R4" s="3">
        <f>33305/3</f>
        <v>11101.666666666666</v>
      </c>
      <c r="T4" t="s">
        <v>33</v>
      </c>
      <c r="U4" s="3">
        <f>33305/3</f>
        <v>11101.666666666666</v>
      </c>
      <c r="W4" t="s">
        <v>33</v>
      </c>
      <c r="X4" s="3">
        <f>33305/3</f>
        <v>11101.666666666666</v>
      </c>
      <c r="Z4" t="s">
        <v>17</v>
      </c>
      <c r="AA4" s="3">
        <v>32161</v>
      </c>
      <c r="AC4" t="s">
        <v>27</v>
      </c>
      <c r="AD4" s="3">
        <f>192432/5</f>
        <v>38486.400000000001</v>
      </c>
      <c r="AF4" t="s">
        <v>21</v>
      </c>
      <c r="AG4" s="3">
        <v>17763</v>
      </c>
      <c r="AI4" t="s">
        <v>27</v>
      </c>
      <c r="AJ4" s="3">
        <f>192432/5</f>
        <v>38486.400000000001</v>
      </c>
      <c r="AL4" t="s">
        <v>27</v>
      </c>
      <c r="AM4" s="3">
        <f>192432/5</f>
        <v>38486.400000000001</v>
      </c>
      <c r="BG4" t="s">
        <v>36</v>
      </c>
      <c r="BH4" s="3">
        <v>37923</v>
      </c>
      <c r="BJ4" t="s">
        <v>38</v>
      </c>
      <c r="BK4" s="3">
        <v>140232</v>
      </c>
    </row>
    <row r="5" spans="2:69" x14ac:dyDescent="0.3">
      <c r="B5" s="8" t="s">
        <v>11</v>
      </c>
      <c r="C5" s="9">
        <v>0</v>
      </c>
      <c r="E5" t="s">
        <v>20</v>
      </c>
      <c r="F5" s="3">
        <f>53289/4</f>
        <v>13322.25</v>
      </c>
      <c r="H5" t="s">
        <v>20</v>
      </c>
      <c r="I5" s="3">
        <f>53289/4</f>
        <v>13322.25</v>
      </c>
      <c r="K5" t="s">
        <v>12</v>
      </c>
      <c r="L5" s="3">
        <v>5624</v>
      </c>
      <c r="N5" t="s">
        <v>22</v>
      </c>
      <c r="O5" s="3">
        <f>21093/4</f>
        <v>5273.25</v>
      </c>
      <c r="Q5" t="s">
        <v>22</v>
      </c>
      <c r="R5" s="3">
        <f>21093/4</f>
        <v>5273.25</v>
      </c>
      <c r="T5" t="s">
        <v>22</v>
      </c>
      <c r="U5" s="3">
        <f>21093/4</f>
        <v>5273.25</v>
      </c>
      <c r="W5" t="s">
        <v>27</v>
      </c>
      <c r="X5" s="3">
        <f>192432/5</f>
        <v>38486.400000000001</v>
      </c>
      <c r="Z5" t="s">
        <v>18</v>
      </c>
      <c r="AA5" s="3">
        <v>6843</v>
      </c>
      <c r="AF5" t="s">
        <v>22</v>
      </c>
      <c r="AG5" s="3">
        <v>0</v>
      </c>
      <c r="AI5" t="s">
        <v>24</v>
      </c>
      <c r="AJ5" s="3">
        <v>5995</v>
      </c>
      <c r="BG5" t="s">
        <v>37</v>
      </c>
      <c r="BH5" s="3">
        <v>2528</v>
      </c>
      <c r="BJ5" t="s">
        <v>39</v>
      </c>
      <c r="BK5" s="3">
        <v>324286</v>
      </c>
    </row>
    <row r="6" spans="2:69" x14ac:dyDescent="0.3">
      <c r="B6" t="s">
        <v>12</v>
      </c>
      <c r="C6" s="3">
        <v>0</v>
      </c>
      <c r="E6" t="s">
        <v>12</v>
      </c>
      <c r="F6" s="3">
        <v>5000</v>
      </c>
      <c r="H6" t="s">
        <v>40</v>
      </c>
      <c r="I6" s="3">
        <v>50000</v>
      </c>
      <c r="K6" t="s">
        <v>16</v>
      </c>
      <c r="L6" s="3">
        <v>0</v>
      </c>
      <c r="W6" t="s">
        <v>22</v>
      </c>
      <c r="X6" s="3">
        <f>21093/4</f>
        <v>5273.25</v>
      </c>
      <c r="AF6" t="s">
        <v>23</v>
      </c>
      <c r="AG6" s="3">
        <v>7401</v>
      </c>
    </row>
    <row r="7" spans="2:69" x14ac:dyDescent="0.3">
      <c r="B7" s="8" t="s">
        <v>13</v>
      </c>
      <c r="C7" s="9">
        <v>44000</v>
      </c>
      <c r="K7" t="s">
        <v>20</v>
      </c>
      <c r="L7" s="3">
        <f>53289/4</f>
        <v>13322.25</v>
      </c>
      <c r="AF7" t="s">
        <v>24</v>
      </c>
      <c r="AG7" s="3">
        <v>0</v>
      </c>
    </row>
    <row r="8" spans="2:69" x14ac:dyDescent="0.3">
      <c r="B8" t="s">
        <v>14</v>
      </c>
      <c r="C8" s="3">
        <v>148000</v>
      </c>
      <c r="AF8" t="s">
        <v>25</v>
      </c>
      <c r="AG8" s="3">
        <f>94736/2</f>
        <v>47368</v>
      </c>
      <c r="AI8" t="s">
        <v>25</v>
      </c>
      <c r="AJ8" s="3">
        <f>94736/2</f>
        <v>47368</v>
      </c>
    </row>
    <row r="9" spans="2:69" x14ac:dyDescent="0.3">
      <c r="AF9" t="s">
        <v>26</v>
      </c>
      <c r="AG9" s="3">
        <f>219076/2</f>
        <v>109538</v>
      </c>
      <c r="AI9" t="s">
        <v>26</v>
      </c>
      <c r="AJ9" s="3">
        <f>219076/2</f>
        <v>109538</v>
      </c>
    </row>
    <row r="10" spans="2:69" x14ac:dyDescent="0.3">
      <c r="AF10" t="s">
        <v>27</v>
      </c>
      <c r="AG10" s="3">
        <v>0</v>
      </c>
    </row>
    <row r="11" spans="2:69" x14ac:dyDescent="0.3">
      <c r="AF11" t="s">
        <v>33</v>
      </c>
      <c r="AG11" s="3">
        <v>0</v>
      </c>
    </row>
    <row r="19" spans="1:69" x14ac:dyDescent="0.3">
      <c r="A19" t="s">
        <v>28</v>
      </c>
      <c r="C19" s="3">
        <f>SUM(C3:C16)</f>
        <v>192000</v>
      </c>
      <c r="F19" s="3">
        <f>SUM(F3:F16)</f>
        <v>23322.25</v>
      </c>
      <c r="I19" s="3">
        <f>SUM(I3:I16)</f>
        <v>63322.25</v>
      </c>
      <c r="L19" s="3">
        <f>SUM(L3:L16)</f>
        <v>30194.25</v>
      </c>
      <c r="O19" s="3">
        <f>SUM(O3:O16)</f>
        <v>18595.5</v>
      </c>
      <c r="R19" s="3">
        <f>SUM(R3:R16)</f>
        <v>16374.916666666666</v>
      </c>
      <c r="U19" s="3">
        <f>SUM(U3:U16)</f>
        <v>16374.916666666666</v>
      </c>
      <c r="X19" s="3">
        <f>SUM(X3:X16)</f>
        <v>54861.316666666666</v>
      </c>
      <c r="AA19" s="3">
        <f>SUM(AA3:AA16)</f>
        <v>49268</v>
      </c>
      <c r="AD19" s="3">
        <f>SUM(AD3:AD16)</f>
        <v>38486.400000000001</v>
      </c>
      <c r="AG19" s="3">
        <f>SUM(AG3:AG16)</f>
        <v>182070</v>
      </c>
      <c r="AJ19" s="3">
        <f>SUM(AJ3:AJ16)</f>
        <v>201387.4</v>
      </c>
      <c r="AM19" s="3">
        <f>SUM(AM3:AM16)</f>
        <v>38486.400000000001</v>
      </c>
      <c r="AP19" s="3">
        <f>SUM(AP3:AP16)</f>
        <v>12488</v>
      </c>
      <c r="AS19" s="3">
        <f>SUM(AS3:AS16)</f>
        <v>0</v>
      </c>
      <c r="AV19" s="3">
        <f>SUM(AV3:AV16)</f>
        <v>0</v>
      </c>
      <c r="AY19" s="3">
        <f>SUM(AY3:AY16)</f>
        <v>0</v>
      </c>
      <c r="BB19" s="3">
        <f>SUM(BB3:BB16)</f>
        <v>0</v>
      </c>
      <c r="BE19" s="3">
        <f>SUM(BE3:BE16)</f>
        <v>15194</v>
      </c>
      <c r="BH19" s="3">
        <f>SUM(BH3:BH16)</f>
        <v>45718</v>
      </c>
      <c r="BK19" s="3">
        <f>SUM(BK3:BK16)</f>
        <v>475474</v>
      </c>
      <c r="BN19" s="3">
        <f>SUM(BN3:BN16)</f>
        <v>0</v>
      </c>
      <c r="BQ19" s="3">
        <f>SUM(BQ3:BQ16)</f>
        <v>206183</v>
      </c>
    </row>
    <row r="21" spans="1:69" x14ac:dyDescent="0.3">
      <c r="A21" t="s">
        <v>1</v>
      </c>
      <c r="C21" s="3">
        <f>C19/12</f>
        <v>16000</v>
      </c>
      <c r="F21" s="3">
        <f>F19/12</f>
        <v>1943.5208333333333</v>
      </c>
      <c r="I21" s="3">
        <f>I19/12</f>
        <v>5276.854166666667</v>
      </c>
      <c r="L21" s="3">
        <f>L19/12</f>
        <v>2516.1875</v>
      </c>
      <c r="O21" s="3">
        <f>O19/12</f>
        <v>1549.625</v>
      </c>
      <c r="R21" s="3">
        <f>R19/12</f>
        <v>1364.5763888888889</v>
      </c>
      <c r="U21" s="3">
        <f>U19/12</f>
        <v>1364.5763888888889</v>
      </c>
      <c r="X21" s="3">
        <f>X19/12</f>
        <v>4571.7763888888885</v>
      </c>
      <c r="AA21" s="3">
        <f>AA19/12</f>
        <v>4105.666666666667</v>
      </c>
      <c r="AD21" s="3">
        <f>AD19/12</f>
        <v>3207.2000000000003</v>
      </c>
      <c r="AG21" s="3">
        <f>AG19/12</f>
        <v>15172.5</v>
      </c>
      <c r="AJ21" s="3">
        <f>AJ19/12</f>
        <v>16782.283333333333</v>
      </c>
      <c r="AM21" s="3">
        <f>AM19/12</f>
        <v>3207.2000000000003</v>
      </c>
      <c r="AP21" s="3">
        <f>AP19/12</f>
        <v>1040.6666666666667</v>
      </c>
      <c r="AS21" s="3">
        <f>AS19/12</f>
        <v>0</v>
      </c>
      <c r="AV21" s="3">
        <f>AV19/12</f>
        <v>0</v>
      </c>
      <c r="AY21" s="3">
        <f>AY19/12</f>
        <v>0</v>
      </c>
      <c r="BB21" s="3">
        <f>BB19/12</f>
        <v>0</v>
      </c>
      <c r="BE21" s="3">
        <f>BE19/12</f>
        <v>1266.1666666666667</v>
      </c>
      <c r="BH21" s="3">
        <f>BH19/12</f>
        <v>3809.8333333333335</v>
      </c>
      <c r="BK21" s="3">
        <f>BK19/12</f>
        <v>39622.833333333336</v>
      </c>
      <c r="BN21" s="3">
        <f>BN19/12</f>
        <v>0</v>
      </c>
      <c r="BQ21" s="3">
        <f>BQ19/12</f>
        <v>17181.916666666668</v>
      </c>
    </row>
  </sheetData>
  <mergeCells count="23">
    <mergeCell ref="Q1:R1"/>
    <mergeCell ref="B1:C1"/>
    <mergeCell ref="E1:F1"/>
    <mergeCell ref="H1:I1"/>
    <mergeCell ref="K1:L1"/>
    <mergeCell ref="N1:O1"/>
    <mergeCell ref="BA1:BB1"/>
    <mergeCell ref="T1:U1"/>
    <mergeCell ref="W1:X1"/>
    <mergeCell ref="Z1:AA1"/>
    <mergeCell ref="AC1:AD1"/>
    <mergeCell ref="AF1:AG1"/>
    <mergeCell ref="AI1:AJ1"/>
    <mergeCell ref="AL1:AM1"/>
    <mergeCell ref="AO1:AP1"/>
    <mergeCell ref="AR1:AS1"/>
    <mergeCell ref="AU1:AV1"/>
    <mergeCell ref="AX1:AY1"/>
    <mergeCell ref="BD1:BE1"/>
    <mergeCell ref="BG1:BH1"/>
    <mergeCell ref="BJ1:BK1"/>
    <mergeCell ref="BM1:BN1"/>
    <mergeCell ref="BP1:B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42FF-F812-4776-A4B2-7E8D8CA4420F}">
  <dimension ref="A2:BX81"/>
  <sheetViews>
    <sheetView workbookViewId="0">
      <selection activeCell="N5" sqref="N5"/>
    </sheetView>
  </sheetViews>
  <sheetFormatPr defaultRowHeight="14.4" x14ac:dyDescent="0.3"/>
  <cols>
    <col min="1" max="1" width="17.5546875" bestFit="1" customWidth="1"/>
    <col min="2" max="2" width="37.33203125" bestFit="1" customWidth="1"/>
    <col min="3" max="3" width="12.5546875" bestFit="1" customWidth="1"/>
    <col min="4" max="4" width="12" bestFit="1" customWidth="1"/>
    <col min="5" max="5" width="7.44140625" bestFit="1" customWidth="1"/>
    <col min="6" max="6" width="9.21875" bestFit="1" customWidth="1"/>
    <col min="7" max="7" width="3.109375" customWidth="1"/>
    <col min="8" max="8" width="4.77734375" bestFit="1" customWidth="1"/>
    <col min="10" max="10" width="2.33203125" customWidth="1"/>
    <col min="11" max="11" width="4.77734375" bestFit="1" customWidth="1"/>
    <col min="13" max="13" width="1.6640625" customWidth="1"/>
    <col min="14" max="14" width="4.77734375" bestFit="1" customWidth="1"/>
    <col min="15" max="15" width="10.44140625" bestFit="1" customWidth="1"/>
    <col min="16" max="16" width="3" hidden="1" customWidth="1"/>
    <col min="17" max="17" width="0" hidden="1" customWidth="1"/>
    <col min="19" max="19" width="3.6640625" hidden="1" customWidth="1"/>
    <col min="20" max="20" width="0" hidden="1" customWidth="1"/>
    <col min="22" max="22" width="3.44140625" hidden="1" customWidth="1"/>
    <col min="23" max="23" width="0" hidden="1" customWidth="1"/>
    <col min="25" max="25" width="3.109375" hidden="1" customWidth="1"/>
    <col min="26" max="26" width="0" hidden="1" customWidth="1"/>
    <col min="28" max="28" width="2.77734375" hidden="1" customWidth="1"/>
    <col min="29" max="29" width="0" hidden="1" customWidth="1"/>
    <col min="31" max="31" width="3.109375" hidden="1" customWidth="1"/>
    <col min="32" max="32" width="0" hidden="1" customWidth="1"/>
    <col min="34" max="34" width="3" hidden="1" customWidth="1"/>
    <col min="35" max="35" width="0" hidden="1" customWidth="1"/>
    <col min="37" max="37" width="3.109375" hidden="1" customWidth="1"/>
    <col min="38" max="38" width="0" hidden="1" customWidth="1"/>
    <col min="40" max="40" width="3.109375" customWidth="1"/>
    <col min="41" max="72" width="0" hidden="1" customWidth="1"/>
    <col min="74" max="74" width="9.33203125" bestFit="1" customWidth="1"/>
    <col min="75" max="75" width="12.5546875" bestFit="1" customWidth="1"/>
    <col min="76" max="76" width="11.109375" bestFit="1" customWidth="1"/>
  </cols>
  <sheetData>
    <row r="2" spans="1:76" s="6" customFormat="1" x14ac:dyDescent="0.3">
      <c r="E2" s="22">
        <v>2024</v>
      </c>
      <c r="F2" s="22"/>
      <c r="G2" s="16"/>
      <c r="H2" s="22">
        <v>2025</v>
      </c>
      <c r="I2" s="22"/>
      <c r="J2" s="16"/>
      <c r="K2" s="22">
        <v>2026</v>
      </c>
      <c r="L2" s="22"/>
      <c r="M2" s="16"/>
      <c r="N2" s="23">
        <v>2027</v>
      </c>
      <c r="O2" s="23"/>
      <c r="P2" s="16"/>
      <c r="Q2" s="16"/>
      <c r="R2" s="16">
        <v>2028</v>
      </c>
      <c r="U2" s="17">
        <v>2029</v>
      </c>
      <c r="V2" s="17"/>
      <c r="W2" s="17"/>
      <c r="X2" s="17">
        <v>2030</v>
      </c>
      <c r="Y2" s="17"/>
      <c r="Z2" s="17"/>
      <c r="AA2" s="17">
        <v>2031</v>
      </c>
      <c r="AB2" s="17"/>
      <c r="AC2" s="17"/>
      <c r="AD2" s="17">
        <v>2032</v>
      </c>
      <c r="AE2" s="17"/>
      <c r="AF2" s="17"/>
      <c r="AG2" s="17">
        <v>2033</v>
      </c>
      <c r="AH2" s="17"/>
      <c r="AI2" s="17"/>
      <c r="AJ2" s="17">
        <v>2034</v>
      </c>
      <c r="AM2" s="6">
        <v>2035</v>
      </c>
      <c r="AO2" s="6">
        <v>2036</v>
      </c>
      <c r="AR2" s="6">
        <v>2037</v>
      </c>
      <c r="AU2" s="6">
        <v>2038</v>
      </c>
      <c r="AX2" s="6">
        <v>2039</v>
      </c>
      <c r="BA2" s="6">
        <v>2040</v>
      </c>
      <c r="BD2" s="6">
        <v>2041</v>
      </c>
      <c r="BG2" s="6">
        <v>2042</v>
      </c>
      <c r="BJ2" s="6">
        <v>2043</v>
      </c>
      <c r="BM2" s="6">
        <v>2044</v>
      </c>
      <c r="BP2" s="6">
        <v>2045</v>
      </c>
      <c r="BS2" s="6">
        <v>2046</v>
      </c>
    </row>
    <row r="3" spans="1:76" s="6" customFormat="1" x14ac:dyDescent="0.3">
      <c r="A3" s="6" t="s">
        <v>44</v>
      </c>
      <c r="B3" s="6" t="s">
        <v>46</v>
      </c>
      <c r="C3" s="6" t="s">
        <v>47</v>
      </c>
      <c r="D3" s="6" t="s">
        <v>94</v>
      </c>
      <c r="E3" s="6" t="s">
        <v>48</v>
      </c>
      <c r="F3" s="7" t="s">
        <v>8</v>
      </c>
      <c r="H3" s="6" t="s">
        <v>7</v>
      </c>
      <c r="I3" s="7" t="s">
        <v>8</v>
      </c>
      <c r="K3" s="6" t="s">
        <v>7</v>
      </c>
      <c r="L3" s="7" t="s">
        <v>8</v>
      </c>
      <c r="N3" s="6" t="s">
        <v>7</v>
      </c>
      <c r="O3" s="7" t="s">
        <v>8</v>
      </c>
      <c r="Q3" s="6" t="s">
        <v>7</v>
      </c>
      <c r="R3" s="7" t="s">
        <v>8</v>
      </c>
      <c r="T3" s="6" t="s">
        <v>7</v>
      </c>
      <c r="U3" s="7" t="s">
        <v>8</v>
      </c>
      <c r="W3" s="6" t="s">
        <v>7</v>
      </c>
      <c r="X3" s="7" t="s">
        <v>8</v>
      </c>
      <c r="Z3" s="6" t="s">
        <v>7</v>
      </c>
      <c r="AA3" s="7" t="s">
        <v>8</v>
      </c>
      <c r="AC3" s="6" t="s">
        <v>7</v>
      </c>
      <c r="AD3" s="7" t="s">
        <v>8</v>
      </c>
      <c r="AF3" s="6" t="s">
        <v>7</v>
      </c>
      <c r="AG3" s="7" t="s">
        <v>8</v>
      </c>
      <c r="AI3" s="6" t="s">
        <v>7</v>
      </c>
      <c r="AJ3" s="7" t="s">
        <v>8</v>
      </c>
      <c r="AL3" s="6" t="s">
        <v>7</v>
      </c>
      <c r="AM3" s="7" t="s">
        <v>8</v>
      </c>
      <c r="AO3" s="6" t="s">
        <v>7</v>
      </c>
      <c r="AP3" s="7" t="s">
        <v>8</v>
      </c>
      <c r="AR3" s="6" t="s">
        <v>7</v>
      </c>
      <c r="AS3" s="7" t="s">
        <v>8</v>
      </c>
      <c r="AU3" s="6" t="s">
        <v>7</v>
      </c>
      <c r="AV3" s="7" t="s">
        <v>8</v>
      </c>
      <c r="AX3" s="6" t="s">
        <v>7</v>
      </c>
      <c r="AY3" s="7" t="s">
        <v>8</v>
      </c>
      <c r="BA3" s="6" t="s">
        <v>7</v>
      </c>
      <c r="BB3" s="7" t="s">
        <v>8</v>
      </c>
      <c r="BD3" s="6" t="s">
        <v>7</v>
      </c>
      <c r="BE3" s="7" t="s">
        <v>8</v>
      </c>
      <c r="BG3" s="6" t="s">
        <v>7</v>
      </c>
      <c r="BH3" s="7" t="s">
        <v>8</v>
      </c>
      <c r="BJ3" s="6" t="s">
        <v>7</v>
      </c>
      <c r="BK3" s="7" t="s">
        <v>8</v>
      </c>
      <c r="BM3" s="6" t="s">
        <v>7</v>
      </c>
      <c r="BN3" s="7" t="s">
        <v>8</v>
      </c>
      <c r="BP3" s="6" t="s">
        <v>7</v>
      </c>
      <c r="BQ3" s="7" t="s">
        <v>8</v>
      </c>
      <c r="BS3" s="6" t="s">
        <v>7</v>
      </c>
      <c r="BT3" s="7" t="s">
        <v>8</v>
      </c>
      <c r="BV3" s="6" t="s">
        <v>49</v>
      </c>
      <c r="BW3" s="6" t="s">
        <v>50</v>
      </c>
      <c r="BX3" s="6" t="s">
        <v>51</v>
      </c>
    </row>
    <row r="4" spans="1:76" x14ac:dyDescent="0.3">
      <c r="A4" t="s">
        <v>45</v>
      </c>
      <c r="B4" t="s">
        <v>52</v>
      </c>
      <c r="C4">
        <v>87000</v>
      </c>
      <c r="D4">
        <v>2026</v>
      </c>
      <c r="E4">
        <v>0</v>
      </c>
      <c r="F4">
        <f>$C4*(E4/100)</f>
        <v>0</v>
      </c>
      <c r="H4">
        <v>0</v>
      </c>
      <c r="I4">
        <f>$C4*(H4/100)</f>
        <v>0</v>
      </c>
      <c r="K4">
        <v>0</v>
      </c>
      <c r="L4">
        <f t="shared" ref="L4:L45" si="0">$C4*(K4/100)</f>
        <v>0</v>
      </c>
      <c r="N4">
        <v>100</v>
      </c>
      <c r="O4">
        <f>$C4*(N4/100)</f>
        <v>87000</v>
      </c>
      <c r="R4">
        <f>$C4*(Q4/100)</f>
        <v>0</v>
      </c>
      <c r="U4">
        <f>$C4*(T4/100)</f>
        <v>0</v>
      </c>
      <c r="X4">
        <f>$C4*(W4/100)</f>
        <v>0</v>
      </c>
      <c r="AA4">
        <f>$C4*(Z4/100)</f>
        <v>0</v>
      </c>
      <c r="AD4">
        <f>$C4*(AC4/100)</f>
        <v>0</v>
      </c>
      <c r="AG4">
        <f>$C4*(AF4/100)</f>
        <v>0</v>
      </c>
      <c r="AJ4">
        <f>$C4*(AI4/100)</f>
        <v>0</v>
      </c>
      <c r="AM4">
        <f>$C4*(AL4/100)</f>
        <v>0</v>
      </c>
      <c r="AP4">
        <f>$C4*(AO4/100)</f>
        <v>0</v>
      </c>
      <c r="AS4">
        <f>$C4*(AR4/100)</f>
        <v>0</v>
      </c>
      <c r="AV4">
        <f>$C4*(AU4/100)</f>
        <v>0</v>
      </c>
      <c r="AY4">
        <f>$C4*(AX4/100)</f>
        <v>0</v>
      </c>
      <c r="BB4">
        <f>$C4*(BA4/100)</f>
        <v>0</v>
      </c>
      <c r="BE4">
        <f>$C4*(BD4/100)</f>
        <v>0</v>
      </c>
      <c r="BH4">
        <f>$C4*(BG4/100)</f>
        <v>0</v>
      </c>
      <c r="BK4">
        <f>$C4*(BJ4/100)</f>
        <v>0</v>
      </c>
      <c r="BN4">
        <f>$C4*(BM4/100)</f>
        <v>0</v>
      </c>
      <c r="BQ4">
        <f>$C4*(BP4/100)</f>
        <v>0</v>
      </c>
      <c r="BT4">
        <f>$C4*(BS4/100)</f>
        <v>0</v>
      </c>
      <c r="BV4">
        <f>SUM(BT4,BQ4,BN4,BK4,BH4,BE4,BB4,AY4,AV4,AS4,AP4,AM4,AJ4,AG4,AD4,AA4,X4,U4,R4,O4,L4,I4,F4)</f>
        <v>87000</v>
      </c>
      <c r="BW4">
        <f>C4</f>
        <v>87000</v>
      </c>
      <c r="BX4">
        <f>BW4-BV4</f>
        <v>0</v>
      </c>
    </row>
    <row r="5" spans="1:76" x14ac:dyDescent="0.3">
      <c r="A5" t="s">
        <v>45</v>
      </c>
      <c r="B5" t="s">
        <v>53</v>
      </c>
      <c r="C5">
        <v>36000</v>
      </c>
      <c r="D5">
        <v>2026</v>
      </c>
      <c r="E5">
        <v>0</v>
      </c>
      <c r="F5">
        <f t="shared" ref="F5:F46" si="1">$C5*(E5/100)</f>
        <v>0</v>
      </c>
      <c r="I5">
        <f t="shared" ref="I5:I46" si="2">$C5*(H5/100)</f>
        <v>0</v>
      </c>
      <c r="K5">
        <v>100</v>
      </c>
      <c r="L5">
        <f t="shared" si="0"/>
        <v>36000</v>
      </c>
      <c r="N5">
        <v>0</v>
      </c>
      <c r="O5">
        <f t="shared" ref="O5:O46" si="3">$C5*(N5/100)</f>
        <v>0</v>
      </c>
      <c r="R5">
        <f t="shared" ref="R5:R46" si="4">$C5*(Q5/100)</f>
        <v>0</v>
      </c>
      <c r="U5">
        <f t="shared" ref="U5:U46" si="5">$C5*(T5/100)</f>
        <v>0</v>
      </c>
      <c r="X5">
        <f t="shared" ref="X5:X46" si="6">$C5*(W5/100)</f>
        <v>0</v>
      </c>
      <c r="AA5">
        <f t="shared" ref="AA5:AA46" si="7">$C5*(Z5/100)</f>
        <v>0</v>
      </c>
      <c r="AD5">
        <f t="shared" ref="AD5:AD46" si="8">$C5*(AC5/100)</f>
        <v>0</v>
      </c>
      <c r="AG5">
        <f t="shared" ref="AG5:AG46" si="9">$C5*(AF5/100)</f>
        <v>0</v>
      </c>
      <c r="AJ5">
        <f t="shared" ref="AJ5:AJ46" si="10">$C5*(AI5/100)</f>
        <v>0</v>
      </c>
      <c r="AM5">
        <f t="shared" ref="AM5:AM46" si="11">$C5*(AL5/100)</f>
        <v>0</v>
      </c>
      <c r="AP5">
        <f t="shared" ref="AP5:AP46" si="12">$C5*(AO5/100)</f>
        <v>0</v>
      </c>
      <c r="AS5">
        <f t="shared" ref="AS5:AS46" si="13">$C5*(AR5/100)</f>
        <v>0</v>
      </c>
      <c r="AV5">
        <f t="shared" ref="AV5:AV46" si="14">$C5*(AU5/100)</f>
        <v>0</v>
      </c>
      <c r="AY5">
        <f t="shared" ref="AY5:AY46" si="15">$C5*(AX5/100)</f>
        <v>0</v>
      </c>
      <c r="BB5">
        <f t="shared" ref="BB5:BB46" si="16">$C5*(BA5/100)</f>
        <v>0</v>
      </c>
      <c r="BE5">
        <f t="shared" ref="BE5:BE46" si="17">$C5*(BD5/100)</f>
        <v>0</v>
      </c>
      <c r="BH5">
        <f t="shared" ref="BH5:BH46" si="18">$C5*(BG5/100)</f>
        <v>0</v>
      </c>
      <c r="BK5">
        <f t="shared" ref="BK5:BK46" si="19">$C5*(BJ5/100)</f>
        <v>0</v>
      </c>
      <c r="BN5">
        <f t="shared" ref="BN5:BN46" si="20">$C5*(BM5/100)</f>
        <v>0</v>
      </c>
      <c r="BQ5">
        <f t="shared" ref="BQ5:BQ46" si="21">$C5*(BP5/100)</f>
        <v>0</v>
      </c>
      <c r="BT5">
        <f t="shared" ref="BT5:BT46" si="22">$C5*(BS5/100)</f>
        <v>0</v>
      </c>
      <c r="BV5">
        <f t="shared" ref="BV5:BV46" si="23">SUM(BT5,BQ5,BN5,BK5,BH5,BE5,BB5,AY5,AV5,AS5,AP5,AM5,AJ5,AG5,AD5,AA5,X5,U5,R5,O5,L5,I5,F5)</f>
        <v>36000</v>
      </c>
      <c r="BW5">
        <f t="shared" ref="BW5:BW46" si="24">C5</f>
        <v>36000</v>
      </c>
      <c r="BX5">
        <f t="shared" ref="BX5:BX46" si="25">BW5-BV5</f>
        <v>0</v>
      </c>
    </row>
    <row r="6" spans="1:76" x14ac:dyDescent="0.3">
      <c r="F6">
        <f t="shared" si="1"/>
        <v>0</v>
      </c>
      <c r="I6">
        <f t="shared" si="2"/>
        <v>0</v>
      </c>
      <c r="L6">
        <f t="shared" si="0"/>
        <v>0</v>
      </c>
      <c r="O6">
        <f t="shared" si="3"/>
        <v>0</v>
      </c>
      <c r="R6">
        <f t="shared" si="4"/>
        <v>0</v>
      </c>
      <c r="U6">
        <f t="shared" si="5"/>
        <v>0</v>
      </c>
      <c r="X6">
        <f t="shared" si="6"/>
        <v>0</v>
      </c>
      <c r="AA6">
        <f t="shared" si="7"/>
        <v>0</v>
      </c>
      <c r="AD6">
        <f t="shared" si="8"/>
        <v>0</v>
      </c>
      <c r="AG6">
        <f t="shared" si="9"/>
        <v>0</v>
      </c>
      <c r="AJ6">
        <f t="shared" si="10"/>
        <v>0</v>
      </c>
      <c r="AM6">
        <f t="shared" si="11"/>
        <v>0</v>
      </c>
      <c r="AP6">
        <f t="shared" si="12"/>
        <v>0</v>
      </c>
      <c r="AS6">
        <f t="shared" si="13"/>
        <v>0</v>
      </c>
      <c r="AV6">
        <f t="shared" si="14"/>
        <v>0</v>
      </c>
      <c r="AY6">
        <f t="shared" si="15"/>
        <v>0</v>
      </c>
      <c r="BB6">
        <f t="shared" si="16"/>
        <v>0</v>
      </c>
      <c r="BE6">
        <f t="shared" si="17"/>
        <v>0</v>
      </c>
      <c r="BH6">
        <f t="shared" si="18"/>
        <v>0</v>
      </c>
      <c r="BK6">
        <f t="shared" si="19"/>
        <v>0</v>
      </c>
      <c r="BN6">
        <f t="shared" si="20"/>
        <v>0</v>
      </c>
      <c r="BQ6">
        <f t="shared" si="21"/>
        <v>0</v>
      </c>
      <c r="BT6">
        <f t="shared" si="22"/>
        <v>0</v>
      </c>
      <c r="BV6">
        <f t="shared" si="23"/>
        <v>0</v>
      </c>
      <c r="BW6">
        <f t="shared" si="24"/>
        <v>0</v>
      </c>
      <c r="BX6">
        <f t="shared" si="25"/>
        <v>0</v>
      </c>
    </row>
    <row r="7" spans="1:76" x14ac:dyDescent="0.3">
      <c r="A7" t="s">
        <v>54</v>
      </c>
      <c r="B7" t="s">
        <v>89</v>
      </c>
      <c r="C7">
        <v>64000</v>
      </c>
      <c r="D7">
        <v>2024</v>
      </c>
      <c r="E7">
        <v>0</v>
      </c>
      <c r="F7">
        <f t="shared" si="1"/>
        <v>0</v>
      </c>
      <c r="I7">
        <f t="shared" si="2"/>
        <v>0</v>
      </c>
      <c r="L7">
        <f t="shared" si="0"/>
        <v>0</v>
      </c>
      <c r="O7">
        <f t="shared" si="3"/>
        <v>0</v>
      </c>
      <c r="R7">
        <f t="shared" si="4"/>
        <v>0</v>
      </c>
      <c r="U7">
        <f t="shared" si="5"/>
        <v>0</v>
      </c>
      <c r="X7">
        <f t="shared" si="6"/>
        <v>0</v>
      </c>
      <c r="AA7">
        <f t="shared" si="7"/>
        <v>0</v>
      </c>
      <c r="AD7">
        <f t="shared" si="8"/>
        <v>0</v>
      </c>
      <c r="AG7">
        <f t="shared" si="9"/>
        <v>0</v>
      </c>
      <c r="AJ7">
        <f t="shared" si="10"/>
        <v>0</v>
      </c>
      <c r="AL7">
        <v>100</v>
      </c>
      <c r="AM7">
        <f t="shared" si="11"/>
        <v>64000</v>
      </c>
      <c r="AP7">
        <f t="shared" si="12"/>
        <v>0</v>
      </c>
      <c r="AS7">
        <f t="shared" si="13"/>
        <v>0</v>
      </c>
      <c r="AV7">
        <f t="shared" si="14"/>
        <v>0</v>
      </c>
      <c r="AY7">
        <f t="shared" si="15"/>
        <v>0</v>
      </c>
      <c r="BB7">
        <f t="shared" si="16"/>
        <v>0</v>
      </c>
      <c r="BE7">
        <f t="shared" si="17"/>
        <v>0</v>
      </c>
      <c r="BH7">
        <f t="shared" si="18"/>
        <v>0</v>
      </c>
      <c r="BK7">
        <f t="shared" si="19"/>
        <v>0</v>
      </c>
      <c r="BN7">
        <f t="shared" si="20"/>
        <v>0</v>
      </c>
      <c r="BQ7">
        <f t="shared" si="21"/>
        <v>0</v>
      </c>
      <c r="BT7">
        <f t="shared" si="22"/>
        <v>0</v>
      </c>
      <c r="BV7">
        <f t="shared" si="23"/>
        <v>64000</v>
      </c>
      <c r="BW7">
        <f t="shared" si="24"/>
        <v>64000</v>
      </c>
      <c r="BX7">
        <f t="shared" si="25"/>
        <v>0</v>
      </c>
    </row>
    <row r="8" spans="1:76" x14ac:dyDescent="0.3">
      <c r="A8" t="s">
        <v>54</v>
      </c>
      <c r="B8" t="s">
        <v>90</v>
      </c>
      <c r="C8">
        <v>640000</v>
      </c>
      <c r="D8">
        <v>2024</v>
      </c>
      <c r="F8">
        <f t="shared" si="1"/>
        <v>0</v>
      </c>
      <c r="I8">
        <f t="shared" si="2"/>
        <v>0</v>
      </c>
      <c r="L8">
        <f t="shared" si="0"/>
        <v>0</v>
      </c>
      <c r="O8">
        <f t="shared" si="3"/>
        <v>0</v>
      </c>
      <c r="R8">
        <f t="shared" si="4"/>
        <v>0</v>
      </c>
      <c r="U8">
        <f t="shared" si="5"/>
        <v>0</v>
      </c>
      <c r="X8">
        <f t="shared" si="6"/>
        <v>0</v>
      </c>
      <c r="AA8">
        <f t="shared" si="7"/>
        <v>0</v>
      </c>
      <c r="AD8">
        <f t="shared" si="8"/>
        <v>0</v>
      </c>
      <c r="AG8">
        <f t="shared" si="9"/>
        <v>0</v>
      </c>
      <c r="AJ8">
        <f t="shared" si="10"/>
        <v>0</v>
      </c>
      <c r="AM8">
        <f t="shared" si="11"/>
        <v>0</v>
      </c>
      <c r="AP8">
        <f t="shared" si="12"/>
        <v>0</v>
      </c>
      <c r="AS8">
        <f t="shared" si="13"/>
        <v>0</v>
      </c>
      <c r="AV8">
        <f t="shared" si="14"/>
        <v>0</v>
      </c>
      <c r="AY8">
        <f t="shared" si="15"/>
        <v>0</v>
      </c>
      <c r="BB8">
        <f t="shared" si="16"/>
        <v>0</v>
      </c>
      <c r="BE8">
        <f t="shared" si="17"/>
        <v>0</v>
      </c>
      <c r="BH8">
        <f t="shared" si="18"/>
        <v>0</v>
      </c>
      <c r="BK8">
        <f t="shared" si="19"/>
        <v>0</v>
      </c>
      <c r="BN8">
        <f t="shared" si="20"/>
        <v>0</v>
      </c>
      <c r="BQ8">
        <f t="shared" si="21"/>
        <v>0</v>
      </c>
      <c r="BT8">
        <f t="shared" si="22"/>
        <v>0</v>
      </c>
      <c r="BV8">
        <f t="shared" si="23"/>
        <v>0</v>
      </c>
      <c r="BW8">
        <f t="shared" si="24"/>
        <v>640000</v>
      </c>
      <c r="BX8">
        <f t="shared" si="25"/>
        <v>640000</v>
      </c>
    </row>
    <row r="9" spans="1:76" x14ac:dyDescent="0.3">
      <c r="A9" t="s">
        <v>54</v>
      </c>
      <c r="B9" t="s">
        <v>91</v>
      </c>
      <c r="C9">
        <v>148000</v>
      </c>
      <c r="D9" s="18" t="s">
        <v>97</v>
      </c>
      <c r="E9">
        <v>100</v>
      </c>
      <c r="F9">
        <f t="shared" si="1"/>
        <v>148000</v>
      </c>
      <c r="I9">
        <f t="shared" si="2"/>
        <v>0</v>
      </c>
      <c r="L9">
        <f t="shared" si="0"/>
        <v>0</v>
      </c>
      <c r="O9">
        <f t="shared" si="3"/>
        <v>0</v>
      </c>
      <c r="R9">
        <f t="shared" si="4"/>
        <v>0</v>
      </c>
      <c r="U9">
        <f t="shared" si="5"/>
        <v>0</v>
      </c>
      <c r="X9">
        <f t="shared" si="6"/>
        <v>0</v>
      </c>
      <c r="AA9">
        <f t="shared" si="7"/>
        <v>0</v>
      </c>
      <c r="AD9">
        <f t="shared" si="8"/>
        <v>0</v>
      </c>
      <c r="AG9">
        <f t="shared" si="9"/>
        <v>0</v>
      </c>
      <c r="AI9" s="8">
        <v>50</v>
      </c>
      <c r="AJ9" s="8">
        <f t="shared" si="10"/>
        <v>74000</v>
      </c>
      <c r="AL9">
        <v>50</v>
      </c>
      <c r="AM9">
        <f t="shared" si="11"/>
        <v>74000</v>
      </c>
      <c r="AP9">
        <f t="shared" si="12"/>
        <v>0</v>
      </c>
      <c r="AS9">
        <f t="shared" si="13"/>
        <v>0</v>
      </c>
      <c r="AV9">
        <f t="shared" si="14"/>
        <v>0</v>
      </c>
      <c r="AY9">
        <f t="shared" si="15"/>
        <v>0</v>
      </c>
      <c r="BB9">
        <f t="shared" si="16"/>
        <v>0</v>
      </c>
      <c r="BE9">
        <f t="shared" si="17"/>
        <v>0</v>
      </c>
      <c r="BH9">
        <f t="shared" si="18"/>
        <v>0</v>
      </c>
      <c r="BK9">
        <f t="shared" si="19"/>
        <v>0</v>
      </c>
      <c r="BN9">
        <f t="shared" si="20"/>
        <v>0</v>
      </c>
      <c r="BQ9">
        <f t="shared" si="21"/>
        <v>0</v>
      </c>
      <c r="BT9">
        <f t="shared" si="22"/>
        <v>0</v>
      </c>
      <c r="BV9">
        <f t="shared" si="23"/>
        <v>296000</v>
      </c>
      <c r="BW9">
        <f t="shared" si="24"/>
        <v>148000</v>
      </c>
      <c r="BX9">
        <f t="shared" si="25"/>
        <v>-148000</v>
      </c>
    </row>
    <row r="10" spans="1:76" x14ac:dyDescent="0.3">
      <c r="F10">
        <f t="shared" si="1"/>
        <v>0</v>
      </c>
      <c r="I10">
        <f t="shared" si="2"/>
        <v>0</v>
      </c>
      <c r="L10">
        <f t="shared" si="0"/>
        <v>0</v>
      </c>
      <c r="O10">
        <f t="shared" si="3"/>
        <v>0</v>
      </c>
      <c r="R10">
        <f t="shared" si="4"/>
        <v>0</v>
      </c>
      <c r="U10">
        <f t="shared" si="5"/>
        <v>0</v>
      </c>
      <c r="X10">
        <f t="shared" si="6"/>
        <v>0</v>
      </c>
      <c r="AA10">
        <f t="shared" si="7"/>
        <v>0</v>
      </c>
      <c r="AD10">
        <f t="shared" si="8"/>
        <v>0</v>
      </c>
      <c r="AG10">
        <f t="shared" si="9"/>
        <v>0</v>
      </c>
      <c r="AJ10">
        <f t="shared" si="10"/>
        <v>0</v>
      </c>
      <c r="AM10">
        <f t="shared" si="11"/>
        <v>0</v>
      </c>
      <c r="AP10">
        <f t="shared" si="12"/>
        <v>0</v>
      </c>
      <c r="AS10">
        <f t="shared" si="13"/>
        <v>0</v>
      </c>
      <c r="AV10">
        <f t="shared" si="14"/>
        <v>0</v>
      </c>
      <c r="AY10">
        <f t="shared" si="15"/>
        <v>0</v>
      </c>
      <c r="BB10">
        <f t="shared" si="16"/>
        <v>0</v>
      </c>
      <c r="BE10">
        <f t="shared" si="17"/>
        <v>0</v>
      </c>
      <c r="BH10">
        <f t="shared" si="18"/>
        <v>0</v>
      </c>
      <c r="BK10">
        <f t="shared" si="19"/>
        <v>0</v>
      </c>
      <c r="BN10">
        <f t="shared" si="20"/>
        <v>0</v>
      </c>
      <c r="BQ10">
        <f t="shared" si="21"/>
        <v>0</v>
      </c>
      <c r="BT10">
        <f t="shared" si="22"/>
        <v>0</v>
      </c>
      <c r="BV10">
        <f t="shared" si="23"/>
        <v>0</v>
      </c>
      <c r="BW10">
        <f t="shared" si="24"/>
        <v>0</v>
      </c>
      <c r="BX10">
        <f t="shared" si="25"/>
        <v>0</v>
      </c>
    </row>
    <row r="11" spans="1:76" x14ac:dyDescent="0.3">
      <c r="A11" t="s">
        <v>73</v>
      </c>
      <c r="B11" t="s">
        <v>71</v>
      </c>
      <c r="C11">
        <v>5000</v>
      </c>
      <c r="D11">
        <v>2024</v>
      </c>
      <c r="E11">
        <v>100</v>
      </c>
      <c r="F11">
        <f t="shared" si="1"/>
        <v>5000</v>
      </c>
      <c r="I11">
        <f t="shared" si="2"/>
        <v>0</v>
      </c>
      <c r="L11">
        <f t="shared" si="0"/>
        <v>0</v>
      </c>
      <c r="O11">
        <f t="shared" si="3"/>
        <v>0</v>
      </c>
      <c r="R11">
        <f t="shared" si="4"/>
        <v>0</v>
      </c>
      <c r="U11">
        <f t="shared" si="5"/>
        <v>0</v>
      </c>
      <c r="X11">
        <f t="shared" si="6"/>
        <v>0</v>
      </c>
      <c r="AA11">
        <f t="shared" si="7"/>
        <v>0</v>
      </c>
      <c r="AD11">
        <f t="shared" si="8"/>
        <v>0</v>
      </c>
      <c r="AG11">
        <f t="shared" si="9"/>
        <v>0</v>
      </c>
      <c r="AJ11">
        <f t="shared" si="10"/>
        <v>0</v>
      </c>
      <c r="AM11">
        <f t="shared" si="11"/>
        <v>0</v>
      </c>
      <c r="AP11">
        <f t="shared" si="12"/>
        <v>0</v>
      </c>
      <c r="AS11">
        <f t="shared" si="13"/>
        <v>0</v>
      </c>
      <c r="AV11">
        <f t="shared" si="14"/>
        <v>0</v>
      </c>
      <c r="AY11">
        <f t="shared" si="15"/>
        <v>0</v>
      </c>
      <c r="BB11">
        <f t="shared" si="16"/>
        <v>0</v>
      </c>
      <c r="BE11">
        <f t="shared" si="17"/>
        <v>0</v>
      </c>
      <c r="BH11">
        <f t="shared" si="18"/>
        <v>0</v>
      </c>
      <c r="BK11">
        <f t="shared" si="19"/>
        <v>0</v>
      </c>
      <c r="BN11">
        <f t="shared" si="20"/>
        <v>0</v>
      </c>
      <c r="BQ11">
        <f t="shared" si="21"/>
        <v>0</v>
      </c>
      <c r="BT11">
        <f t="shared" si="22"/>
        <v>0</v>
      </c>
      <c r="BV11">
        <f t="shared" si="23"/>
        <v>5000</v>
      </c>
      <c r="BW11">
        <f t="shared" si="24"/>
        <v>5000</v>
      </c>
      <c r="BX11">
        <f t="shared" si="25"/>
        <v>0</v>
      </c>
    </row>
    <row r="12" spans="1:76" x14ac:dyDescent="0.3">
      <c r="A12" t="s">
        <v>73</v>
      </c>
      <c r="B12" t="s">
        <v>72</v>
      </c>
      <c r="C12">
        <v>5000</v>
      </c>
      <c r="D12">
        <v>2032</v>
      </c>
      <c r="F12">
        <f t="shared" si="1"/>
        <v>0</v>
      </c>
      <c r="I12">
        <f t="shared" si="2"/>
        <v>0</v>
      </c>
      <c r="L12">
        <f t="shared" si="0"/>
        <v>0</v>
      </c>
      <c r="O12">
        <f t="shared" si="3"/>
        <v>0</v>
      </c>
      <c r="R12">
        <f t="shared" si="4"/>
        <v>0</v>
      </c>
      <c r="U12">
        <f t="shared" si="5"/>
        <v>0</v>
      </c>
      <c r="X12">
        <f t="shared" si="6"/>
        <v>0</v>
      </c>
      <c r="AA12">
        <f t="shared" si="7"/>
        <v>0</v>
      </c>
      <c r="AC12">
        <v>100</v>
      </c>
      <c r="AD12">
        <f t="shared" si="8"/>
        <v>5000</v>
      </c>
      <c r="AG12">
        <f t="shared" si="9"/>
        <v>0</v>
      </c>
      <c r="AJ12">
        <f t="shared" si="10"/>
        <v>0</v>
      </c>
      <c r="AM12">
        <f t="shared" si="11"/>
        <v>0</v>
      </c>
      <c r="AP12">
        <f t="shared" si="12"/>
        <v>0</v>
      </c>
      <c r="AS12">
        <f t="shared" si="13"/>
        <v>0</v>
      </c>
      <c r="AV12">
        <f t="shared" si="14"/>
        <v>0</v>
      </c>
      <c r="AY12">
        <f t="shared" si="15"/>
        <v>0</v>
      </c>
      <c r="BB12">
        <f t="shared" si="16"/>
        <v>0</v>
      </c>
      <c r="BE12">
        <f t="shared" si="17"/>
        <v>0</v>
      </c>
      <c r="BH12">
        <f t="shared" si="18"/>
        <v>0</v>
      </c>
      <c r="BK12">
        <f t="shared" si="19"/>
        <v>0</v>
      </c>
      <c r="BN12">
        <f t="shared" si="20"/>
        <v>0</v>
      </c>
      <c r="BQ12">
        <f t="shared" si="21"/>
        <v>0</v>
      </c>
      <c r="BT12">
        <f t="shared" si="22"/>
        <v>0</v>
      </c>
      <c r="BV12">
        <f t="shared" si="23"/>
        <v>5000</v>
      </c>
      <c r="BW12">
        <f t="shared" si="24"/>
        <v>5000</v>
      </c>
      <c r="BX12">
        <f t="shared" si="25"/>
        <v>0</v>
      </c>
    </row>
    <row r="13" spans="1:76" x14ac:dyDescent="0.3">
      <c r="A13" t="s">
        <v>73</v>
      </c>
      <c r="B13" t="s">
        <v>92</v>
      </c>
      <c r="C13">
        <v>3000</v>
      </c>
      <c r="D13">
        <v>2025</v>
      </c>
      <c r="F13">
        <f t="shared" si="1"/>
        <v>0</v>
      </c>
      <c r="H13">
        <v>100</v>
      </c>
      <c r="I13">
        <f t="shared" si="2"/>
        <v>3000</v>
      </c>
      <c r="L13">
        <f t="shared" si="0"/>
        <v>0</v>
      </c>
      <c r="O13">
        <f t="shared" si="3"/>
        <v>0</v>
      </c>
      <c r="R13">
        <f t="shared" si="4"/>
        <v>0</v>
      </c>
      <c r="U13">
        <f t="shared" si="5"/>
        <v>0</v>
      </c>
      <c r="X13">
        <f t="shared" si="6"/>
        <v>0</v>
      </c>
      <c r="AA13">
        <f t="shared" si="7"/>
        <v>0</v>
      </c>
      <c r="AD13">
        <f t="shared" si="8"/>
        <v>0</v>
      </c>
      <c r="AG13">
        <f t="shared" si="9"/>
        <v>0</v>
      </c>
      <c r="AJ13">
        <f t="shared" si="10"/>
        <v>0</v>
      </c>
      <c r="AM13">
        <f t="shared" si="11"/>
        <v>0</v>
      </c>
      <c r="AP13">
        <f t="shared" si="12"/>
        <v>0</v>
      </c>
      <c r="AS13">
        <f t="shared" si="13"/>
        <v>0</v>
      </c>
      <c r="AV13">
        <f t="shared" si="14"/>
        <v>0</v>
      </c>
      <c r="AY13">
        <f t="shared" si="15"/>
        <v>0</v>
      </c>
      <c r="BB13">
        <f t="shared" si="16"/>
        <v>0</v>
      </c>
      <c r="BE13">
        <f t="shared" si="17"/>
        <v>0</v>
      </c>
      <c r="BH13">
        <f t="shared" si="18"/>
        <v>0</v>
      </c>
      <c r="BK13">
        <f t="shared" si="19"/>
        <v>0</v>
      </c>
      <c r="BN13">
        <f t="shared" si="20"/>
        <v>0</v>
      </c>
      <c r="BQ13">
        <f t="shared" si="21"/>
        <v>0</v>
      </c>
      <c r="BT13">
        <f t="shared" si="22"/>
        <v>0</v>
      </c>
      <c r="BV13">
        <f t="shared" si="23"/>
        <v>3000</v>
      </c>
      <c r="BW13">
        <f t="shared" si="24"/>
        <v>3000</v>
      </c>
      <c r="BX13">
        <f t="shared" si="25"/>
        <v>0</v>
      </c>
    </row>
    <row r="14" spans="1:76" hidden="1" x14ac:dyDescent="0.3">
      <c r="A14" t="s">
        <v>73</v>
      </c>
      <c r="B14" t="s">
        <v>93</v>
      </c>
      <c r="C14">
        <v>8000</v>
      </c>
      <c r="D14">
        <v>2045</v>
      </c>
      <c r="F14">
        <f t="shared" si="1"/>
        <v>0</v>
      </c>
      <c r="I14">
        <f t="shared" si="2"/>
        <v>0</v>
      </c>
      <c r="L14">
        <f t="shared" si="0"/>
        <v>0</v>
      </c>
      <c r="O14">
        <f t="shared" si="3"/>
        <v>0</v>
      </c>
      <c r="R14">
        <f t="shared" si="4"/>
        <v>0</v>
      </c>
      <c r="U14">
        <f t="shared" si="5"/>
        <v>0</v>
      </c>
      <c r="X14">
        <f t="shared" si="6"/>
        <v>0</v>
      </c>
      <c r="AA14">
        <f t="shared" si="7"/>
        <v>0</v>
      </c>
      <c r="AD14">
        <f t="shared" si="8"/>
        <v>0</v>
      </c>
      <c r="AG14">
        <f t="shared" si="9"/>
        <v>0</v>
      </c>
      <c r="AJ14">
        <f t="shared" si="10"/>
        <v>0</v>
      </c>
      <c r="AM14">
        <f t="shared" si="11"/>
        <v>0</v>
      </c>
      <c r="AP14">
        <f t="shared" si="12"/>
        <v>0</v>
      </c>
      <c r="AS14">
        <f t="shared" si="13"/>
        <v>0</v>
      </c>
      <c r="AV14">
        <f t="shared" si="14"/>
        <v>0</v>
      </c>
      <c r="AY14">
        <f t="shared" si="15"/>
        <v>0</v>
      </c>
      <c r="BB14">
        <f t="shared" si="16"/>
        <v>0</v>
      </c>
      <c r="BE14">
        <f t="shared" si="17"/>
        <v>0</v>
      </c>
      <c r="BH14">
        <f t="shared" si="18"/>
        <v>0</v>
      </c>
      <c r="BK14">
        <f t="shared" si="19"/>
        <v>0</v>
      </c>
      <c r="BN14">
        <f t="shared" si="20"/>
        <v>0</v>
      </c>
      <c r="BQ14">
        <f t="shared" si="21"/>
        <v>0</v>
      </c>
      <c r="BT14">
        <f t="shared" si="22"/>
        <v>0</v>
      </c>
      <c r="BV14">
        <f t="shared" si="23"/>
        <v>0</v>
      </c>
      <c r="BW14">
        <f t="shared" si="24"/>
        <v>8000</v>
      </c>
      <c r="BX14">
        <f t="shared" si="25"/>
        <v>8000</v>
      </c>
    </row>
    <row r="15" spans="1:76" x14ac:dyDescent="0.3">
      <c r="F15">
        <f t="shared" si="1"/>
        <v>0</v>
      </c>
      <c r="I15">
        <f t="shared" si="2"/>
        <v>0</v>
      </c>
      <c r="L15">
        <f t="shared" si="0"/>
        <v>0</v>
      </c>
      <c r="O15">
        <f t="shared" si="3"/>
        <v>0</v>
      </c>
      <c r="R15">
        <f t="shared" si="4"/>
        <v>0</v>
      </c>
      <c r="U15">
        <f t="shared" si="5"/>
        <v>0</v>
      </c>
      <c r="X15">
        <f t="shared" si="6"/>
        <v>0</v>
      </c>
      <c r="AA15">
        <f t="shared" si="7"/>
        <v>0</v>
      </c>
      <c r="AD15">
        <f t="shared" si="8"/>
        <v>0</v>
      </c>
      <c r="AG15">
        <f t="shared" si="9"/>
        <v>0</v>
      </c>
      <c r="AJ15">
        <f t="shared" si="10"/>
        <v>0</v>
      </c>
      <c r="AM15">
        <f t="shared" si="11"/>
        <v>0</v>
      </c>
      <c r="AP15">
        <f t="shared" si="12"/>
        <v>0</v>
      </c>
      <c r="AS15">
        <f t="shared" si="13"/>
        <v>0</v>
      </c>
      <c r="AV15">
        <f t="shared" si="14"/>
        <v>0</v>
      </c>
      <c r="AY15">
        <f t="shared" si="15"/>
        <v>0</v>
      </c>
      <c r="BB15">
        <f t="shared" si="16"/>
        <v>0</v>
      </c>
      <c r="BE15">
        <f t="shared" si="17"/>
        <v>0</v>
      </c>
      <c r="BH15">
        <f t="shared" si="18"/>
        <v>0</v>
      </c>
      <c r="BK15">
        <f t="shared" si="19"/>
        <v>0</v>
      </c>
      <c r="BN15">
        <f t="shared" si="20"/>
        <v>0</v>
      </c>
      <c r="BQ15">
        <f t="shared" si="21"/>
        <v>0</v>
      </c>
      <c r="BT15">
        <f t="shared" si="22"/>
        <v>0</v>
      </c>
      <c r="BV15">
        <f t="shared" si="23"/>
        <v>0</v>
      </c>
      <c r="BW15">
        <f t="shared" si="24"/>
        <v>0</v>
      </c>
      <c r="BX15">
        <f t="shared" si="25"/>
        <v>0</v>
      </c>
    </row>
    <row r="16" spans="1:76" x14ac:dyDescent="0.3">
      <c r="A16" t="s">
        <v>61</v>
      </c>
      <c r="B16" t="s">
        <v>62</v>
      </c>
      <c r="C16">
        <v>14000</v>
      </c>
      <c r="D16">
        <v>2048</v>
      </c>
      <c r="F16">
        <f t="shared" si="1"/>
        <v>0</v>
      </c>
      <c r="I16">
        <f t="shared" si="2"/>
        <v>0</v>
      </c>
      <c r="L16">
        <f t="shared" si="0"/>
        <v>0</v>
      </c>
      <c r="O16">
        <f t="shared" si="3"/>
        <v>0</v>
      </c>
      <c r="R16">
        <f t="shared" si="4"/>
        <v>0</v>
      </c>
      <c r="U16">
        <f t="shared" si="5"/>
        <v>0</v>
      </c>
      <c r="X16">
        <f t="shared" si="6"/>
        <v>0</v>
      </c>
      <c r="AA16">
        <f t="shared" si="7"/>
        <v>0</v>
      </c>
      <c r="AD16">
        <f t="shared" si="8"/>
        <v>0</v>
      </c>
      <c r="AG16">
        <f t="shared" si="9"/>
        <v>0</v>
      </c>
      <c r="AJ16">
        <f t="shared" si="10"/>
        <v>0</v>
      </c>
      <c r="AM16">
        <f t="shared" si="11"/>
        <v>0</v>
      </c>
      <c r="AP16">
        <f t="shared" si="12"/>
        <v>0</v>
      </c>
      <c r="AS16">
        <f t="shared" si="13"/>
        <v>0</v>
      </c>
      <c r="AV16">
        <f t="shared" si="14"/>
        <v>0</v>
      </c>
      <c r="AY16">
        <f t="shared" si="15"/>
        <v>0</v>
      </c>
      <c r="BB16">
        <f t="shared" si="16"/>
        <v>0</v>
      </c>
      <c r="BE16">
        <f t="shared" si="17"/>
        <v>0</v>
      </c>
      <c r="BH16">
        <f t="shared" si="18"/>
        <v>0</v>
      </c>
      <c r="BK16">
        <f t="shared" si="19"/>
        <v>0</v>
      </c>
      <c r="BN16">
        <f t="shared" si="20"/>
        <v>0</v>
      </c>
      <c r="BQ16">
        <f t="shared" si="21"/>
        <v>0</v>
      </c>
      <c r="BT16">
        <f t="shared" si="22"/>
        <v>0</v>
      </c>
      <c r="BV16">
        <f t="shared" si="23"/>
        <v>0</v>
      </c>
      <c r="BW16">
        <f t="shared" si="24"/>
        <v>14000</v>
      </c>
      <c r="BX16">
        <f t="shared" si="25"/>
        <v>14000</v>
      </c>
    </row>
    <row r="17" spans="1:76" x14ac:dyDescent="0.3">
      <c r="F17">
        <f t="shared" si="1"/>
        <v>0</v>
      </c>
      <c r="I17">
        <f t="shared" si="2"/>
        <v>0</v>
      </c>
      <c r="L17">
        <f t="shared" si="0"/>
        <v>0</v>
      </c>
      <c r="O17">
        <f t="shared" si="3"/>
        <v>0</v>
      </c>
      <c r="R17">
        <f t="shared" si="4"/>
        <v>0</v>
      </c>
      <c r="U17">
        <f t="shared" si="5"/>
        <v>0</v>
      </c>
      <c r="X17">
        <f t="shared" si="6"/>
        <v>0</v>
      </c>
      <c r="AA17">
        <f t="shared" si="7"/>
        <v>0</v>
      </c>
      <c r="AD17">
        <f t="shared" si="8"/>
        <v>0</v>
      </c>
      <c r="AG17">
        <f t="shared" si="9"/>
        <v>0</v>
      </c>
      <c r="AJ17">
        <f t="shared" si="10"/>
        <v>0</v>
      </c>
      <c r="AM17">
        <f t="shared" si="11"/>
        <v>0</v>
      </c>
      <c r="AP17">
        <f t="shared" si="12"/>
        <v>0</v>
      </c>
      <c r="AS17">
        <f t="shared" si="13"/>
        <v>0</v>
      </c>
      <c r="AV17">
        <f t="shared" si="14"/>
        <v>0</v>
      </c>
      <c r="AY17">
        <f t="shared" si="15"/>
        <v>0</v>
      </c>
      <c r="BB17">
        <f t="shared" si="16"/>
        <v>0</v>
      </c>
      <c r="BE17">
        <f t="shared" si="17"/>
        <v>0</v>
      </c>
      <c r="BH17">
        <f t="shared" si="18"/>
        <v>0</v>
      </c>
      <c r="BK17">
        <f t="shared" si="19"/>
        <v>0</v>
      </c>
      <c r="BN17">
        <f t="shared" si="20"/>
        <v>0</v>
      </c>
      <c r="BQ17">
        <f t="shared" si="21"/>
        <v>0</v>
      </c>
      <c r="BT17">
        <f t="shared" si="22"/>
        <v>0</v>
      </c>
      <c r="BV17">
        <f t="shared" si="23"/>
        <v>0</v>
      </c>
      <c r="BW17">
        <f t="shared" si="24"/>
        <v>0</v>
      </c>
      <c r="BX17">
        <f t="shared" si="25"/>
        <v>0</v>
      </c>
    </row>
    <row r="18" spans="1:76" x14ac:dyDescent="0.3">
      <c r="A18" t="s">
        <v>65</v>
      </c>
      <c r="B18" t="s">
        <v>64</v>
      </c>
      <c r="C18">
        <v>5000</v>
      </c>
      <c r="D18">
        <v>2029</v>
      </c>
      <c r="F18">
        <f t="shared" si="1"/>
        <v>0</v>
      </c>
      <c r="I18">
        <f t="shared" si="2"/>
        <v>0</v>
      </c>
      <c r="L18">
        <f t="shared" si="0"/>
        <v>0</v>
      </c>
      <c r="O18">
        <f t="shared" si="3"/>
        <v>0</v>
      </c>
      <c r="R18">
        <f t="shared" si="4"/>
        <v>0</v>
      </c>
      <c r="T18" s="8">
        <v>100</v>
      </c>
      <c r="U18" s="8">
        <f t="shared" si="5"/>
        <v>5000</v>
      </c>
      <c r="X18">
        <f t="shared" si="6"/>
        <v>0</v>
      </c>
      <c r="AA18">
        <f t="shared" si="7"/>
        <v>0</v>
      </c>
      <c r="AD18">
        <f t="shared" si="8"/>
        <v>0</v>
      </c>
      <c r="AG18">
        <f t="shared" si="9"/>
        <v>0</v>
      </c>
      <c r="AJ18">
        <f t="shared" si="10"/>
        <v>0</v>
      </c>
      <c r="AM18">
        <f t="shared" si="11"/>
        <v>0</v>
      </c>
      <c r="AP18">
        <f t="shared" si="12"/>
        <v>0</v>
      </c>
      <c r="AS18">
        <f t="shared" si="13"/>
        <v>0</v>
      </c>
      <c r="AV18">
        <f t="shared" si="14"/>
        <v>0</v>
      </c>
      <c r="AY18">
        <f t="shared" si="15"/>
        <v>0</v>
      </c>
      <c r="BB18">
        <f t="shared" si="16"/>
        <v>0</v>
      </c>
      <c r="BE18">
        <f t="shared" si="17"/>
        <v>0</v>
      </c>
      <c r="BH18">
        <f t="shared" si="18"/>
        <v>0</v>
      </c>
      <c r="BK18">
        <f t="shared" si="19"/>
        <v>0</v>
      </c>
      <c r="BN18">
        <f t="shared" si="20"/>
        <v>0</v>
      </c>
      <c r="BQ18">
        <f t="shared" si="21"/>
        <v>0</v>
      </c>
      <c r="BT18">
        <f t="shared" si="22"/>
        <v>0</v>
      </c>
      <c r="BV18">
        <f t="shared" si="23"/>
        <v>5000</v>
      </c>
      <c r="BW18">
        <f t="shared" si="24"/>
        <v>5000</v>
      </c>
      <c r="BX18">
        <f t="shared" si="25"/>
        <v>0</v>
      </c>
    </row>
    <row r="19" spans="1:76" hidden="1" x14ac:dyDescent="0.3">
      <c r="A19" t="s">
        <v>65</v>
      </c>
      <c r="B19" t="s">
        <v>63</v>
      </c>
      <c r="C19">
        <v>5000</v>
      </c>
      <c r="D19">
        <v>2048</v>
      </c>
      <c r="F19">
        <f t="shared" si="1"/>
        <v>0</v>
      </c>
      <c r="I19">
        <f t="shared" si="2"/>
        <v>0</v>
      </c>
      <c r="L19">
        <f t="shared" si="0"/>
        <v>0</v>
      </c>
      <c r="O19">
        <f t="shared" si="3"/>
        <v>0</v>
      </c>
      <c r="R19">
        <f t="shared" si="4"/>
        <v>0</v>
      </c>
      <c r="U19">
        <f t="shared" si="5"/>
        <v>0</v>
      </c>
      <c r="X19">
        <f t="shared" si="6"/>
        <v>0</v>
      </c>
      <c r="AA19">
        <f t="shared" si="7"/>
        <v>0</v>
      </c>
      <c r="AD19">
        <f t="shared" si="8"/>
        <v>0</v>
      </c>
      <c r="AG19">
        <f t="shared" si="9"/>
        <v>0</v>
      </c>
      <c r="AJ19">
        <f t="shared" si="10"/>
        <v>0</v>
      </c>
      <c r="AM19">
        <f t="shared" si="11"/>
        <v>0</v>
      </c>
      <c r="AP19">
        <f t="shared" si="12"/>
        <v>0</v>
      </c>
      <c r="AS19">
        <f t="shared" si="13"/>
        <v>0</v>
      </c>
      <c r="AV19">
        <f t="shared" si="14"/>
        <v>0</v>
      </c>
      <c r="AY19">
        <f t="shared" si="15"/>
        <v>0</v>
      </c>
      <c r="BB19">
        <f t="shared" si="16"/>
        <v>0</v>
      </c>
      <c r="BE19">
        <f t="shared" si="17"/>
        <v>0</v>
      </c>
      <c r="BH19">
        <f t="shared" si="18"/>
        <v>0</v>
      </c>
      <c r="BK19">
        <f t="shared" si="19"/>
        <v>0</v>
      </c>
      <c r="BN19">
        <f t="shared" si="20"/>
        <v>0</v>
      </c>
      <c r="BQ19">
        <f t="shared" si="21"/>
        <v>0</v>
      </c>
      <c r="BT19">
        <f t="shared" si="22"/>
        <v>0</v>
      </c>
      <c r="BV19">
        <f t="shared" si="23"/>
        <v>0</v>
      </c>
      <c r="BW19">
        <f t="shared" si="24"/>
        <v>5000</v>
      </c>
      <c r="BX19">
        <f t="shared" si="25"/>
        <v>5000</v>
      </c>
    </row>
    <row r="20" spans="1:76" x14ac:dyDescent="0.3">
      <c r="A20" t="s">
        <v>65</v>
      </c>
      <c r="B20" t="s">
        <v>66</v>
      </c>
      <c r="C20">
        <v>2500</v>
      </c>
      <c r="D20">
        <v>2026</v>
      </c>
      <c r="E20">
        <v>0</v>
      </c>
      <c r="F20">
        <f t="shared" si="1"/>
        <v>0</v>
      </c>
      <c r="I20">
        <f t="shared" si="2"/>
        <v>0</v>
      </c>
      <c r="K20">
        <v>100</v>
      </c>
      <c r="L20">
        <f t="shared" si="0"/>
        <v>2500</v>
      </c>
      <c r="O20">
        <f t="shared" si="3"/>
        <v>0</v>
      </c>
      <c r="R20">
        <f t="shared" si="4"/>
        <v>0</v>
      </c>
      <c r="U20">
        <f t="shared" si="5"/>
        <v>0</v>
      </c>
      <c r="X20">
        <f t="shared" si="6"/>
        <v>0</v>
      </c>
      <c r="AA20">
        <f t="shared" si="7"/>
        <v>0</v>
      </c>
      <c r="AD20">
        <f t="shared" si="8"/>
        <v>0</v>
      </c>
      <c r="AG20">
        <f t="shared" si="9"/>
        <v>0</v>
      </c>
      <c r="AJ20">
        <f t="shared" si="10"/>
        <v>0</v>
      </c>
      <c r="AM20">
        <f t="shared" si="11"/>
        <v>0</v>
      </c>
      <c r="AP20">
        <f t="shared" si="12"/>
        <v>0</v>
      </c>
      <c r="AS20">
        <f t="shared" si="13"/>
        <v>0</v>
      </c>
      <c r="AV20">
        <f t="shared" si="14"/>
        <v>0</v>
      </c>
      <c r="AY20">
        <f t="shared" si="15"/>
        <v>0</v>
      </c>
      <c r="BB20">
        <f t="shared" si="16"/>
        <v>0</v>
      </c>
      <c r="BE20">
        <f t="shared" si="17"/>
        <v>0</v>
      </c>
      <c r="BH20">
        <f t="shared" si="18"/>
        <v>0</v>
      </c>
      <c r="BK20">
        <f t="shared" si="19"/>
        <v>0</v>
      </c>
      <c r="BN20">
        <f t="shared" si="20"/>
        <v>0</v>
      </c>
      <c r="BQ20">
        <f t="shared" si="21"/>
        <v>0</v>
      </c>
      <c r="BT20">
        <f t="shared" si="22"/>
        <v>0</v>
      </c>
      <c r="BV20">
        <f t="shared" si="23"/>
        <v>2500</v>
      </c>
      <c r="BW20">
        <f t="shared" si="24"/>
        <v>2500</v>
      </c>
      <c r="BX20">
        <f t="shared" si="25"/>
        <v>0</v>
      </c>
    </row>
    <row r="21" spans="1:76" hidden="1" x14ac:dyDescent="0.3">
      <c r="A21" t="s">
        <v>65</v>
      </c>
      <c r="B21" t="s">
        <v>67</v>
      </c>
      <c r="C21">
        <v>125000</v>
      </c>
      <c r="D21">
        <v>2051</v>
      </c>
      <c r="F21">
        <f t="shared" si="1"/>
        <v>0</v>
      </c>
      <c r="I21">
        <f t="shared" si="2"/>
        <v>0</v>
      </c>
      <c r="L21">
        <f t="shared" si="0"/>
        <v>0</v>
      </c>
      <c r="O21">
        <f t="shared" si="3"/>
        <v>0</v>
      </c>
      <c r="R21">
        <f t="shared" si="4"/>
        <v>0</v>
      </c>
      <c r="U21">
        <f t="shared" si="5"/>
        <v>0</v>
      </c>
      <c r="X21">
        <f t="shared" si="6"/>
        <v>0</v>
      </c>
      <c r="AA21">
        <f t="shared" si="7"/>
        <v>0</v>
      </c>
      <c r="AD21">
        <f t="shared" si="8"/>
        <v>0</v>
      </c>
      <c r="AG21">
        <f t="shared" si="9"/>
        <v>0</v>
      </c>
      <c r="AJ21">
        <f t="shared" si="10"/>
        <v>0</v>
      </c>
      <c r="AM21">
        <f t="shared" si="11"/>
        <v>0</v>
      </c>
      <c r="AP21">
        <f t="shared" si="12"/>
        <v>0</v>
      </c>
      <c r="AS21">
        <f t="shared" si="13"/>
        <v>0</v>
      </c>
      <c r="AV21">
        <f t="shared" si="14"/>
        <v>0</v>
      </c>
      <c r="AY21">
        <f t="shared" si="15"/>
        <v>0</v>
      </c>
      <c r="BB21">
        <f t="shared" si="16"/>
        <v>0</v>
      </c>
      <c r="BE21">
        <f t="shared" si="17"/>
        <v>0</v>
      </c>
      <c r="BH21">
        <f t="shared" si="18"/>
        <v>0</v>
      </c>
      <c r="BK21">
        <f t="shared" si="19"/>
        <v>0</v>
      </c>
      <c r="BN21">
        <f t="shared" si="20"/>
        <v>0</v>
      </c>
      <c r="BQ21">
        <f t="shared" si="21"/>
        <v>0</v>
      </c>
      <c r="BT21">
        <f t="shared" si="22"/>
        <v>0</v>
      </c>
      <c r="BV21">
        <f t="shared" si="23"/>
        <v>0</v>
      </c>
      <c r="BW21">
        <f t="shared" si="24"/>
        <v>125000</v>
      </c>
      <c r="BX21">
        <f t="shared" si="25"/>
        <v>125000</v>
      </c>
    </row>
    <row r="22" spans="1:76" x14ac:dyDescent="0.3">
      <c r="A22" t="s">
        <v>65</v>
      </c>
      <c r="B22" t="s">
        <v>69</v>
      </c>
      <c r="C22">
        <v>2500</v>
      </c>
      <c r="D22">
        <v>2043</v>
      </c>
      <c r="F22">
        <f t="shared" si="1"/>
        <v>0</v>
      </c>
      <c r="I22">
        <f t="shared" si="2"/>
        <v>0</v>
      </c>
      <c r="L22">
        <f t="shared" si="0"/>
        <v>0</v>
      </c>
      <c r="O22">
        <f t="shared" si="3"/>
        <v>0</v>
      </c>
      <c r="R22">
        <f t="shared" si="4"/>
        <v>0</v>
      </c>
      <c r="U22">
        <f t="shared" si="5"/>
        <v>0</v>
      </c>
      <c r="X22">
        <f t="shared" si="6"/>
        <v>0</v>
      </c>
      <c r="AA22">
        <f t="shared" si="7"/>
        <v>0</v>
      </c>
      <c r="AD22">
        <f t="shared" si="8"/>
        <v>0</v>
      </c>
      <c r="AG22">
        <f t="shared" si="9"/>
        <v>0</v>
      </c>
      <c r="AJ22">
        <f t="shared" si="10"/>
        <v>0</v>
      </c>
      <c r="AM22">
        <f t="shared" si="11"/>
        <v>0</v>
      </c>
      <c r="AP22">
        <f t="shared" si="12"/>
        <v>0</v>
      </c>
      <c r="AS22">
        <f t="shared" si="13"/>
        <v>0</v>
      </c>
      <c r="AV22">
        <f t="shared" si="14"/>
        <v>0</v>
      </c>
      <c r="AY22">
        <f t="shared" si="15"/>
        <v>0</v>
      </c>
      <c r="BB22">
        <f t="shared" si="16"/>
        <v>0</v>
      </c>
      <c r="BE22">
        <f t="shared" si="17"/>
        <v>0</v>
      </c>
      <c r="BH22">
        <f t="shared" si="18"/>
        <v>0</v>
      </c>
      <c r="BK22">
        <f t="shared" si="19"/>
        <v>0</v>
      </c>
      <c r="BN22">
        <f t="shared" si="20"/>
        <v>0</v>
      </c>
      <c r="BQ22">
        <f t="shared" si="21"/>
        <v>0</v>
      </c>
      <c r="BT22">
        <f t="shared" si="22"/>
        <v>0</v>
      </c>
      <c r="BV22">
        <f t="shared" si="23"/>
        <v>0</v>
      </c>
      <c r="BW22">
        <f t="shared" si="24"/>
        <v>2500</v>
      </c>
      <c r="BX22">
        <f t="shared" si="25"/>
        <v>2500</v>
      </c>
    </row>
    <row r="23" spans="1:76" x14ac:dyDescent="0.3">
      <c r="A23" t="s">
        <v>65</v>
      </c>
      <c r="B23" t="s">
        <v>70</v>
      </c>
      <c r="C23">
        <v>18000</v>
      </c>
      <c r="D23">
        <v>2043</v>
      </c>
      <c r="F23">
        <f t="shared" si="1"/>
        <v>0</v>
      </c>
      <c r="I23">
        <f t="shared" si="2"/>
        <v>0</v>
      </c>
      <c r="L23">
        <f t="shared" si="0"/>
        <v>0</v>
      </c>
      <c r="O23">
        <f t="shared" si="3"/>
        <v>0</v>
      </c>
      <c r="R23">
        <f t="shared" si="4"/>
        <v>0</v>
      </c>
      <c r="U23">
        <f t="shared" si="5"/>
        <v>0</v>
      </c>
      <c r="X23">
        <f t="shared" si="6"/>
        <v>0</v>
      </c>
      <c r="AA23">
        <f t="shared" si="7"/>
        <v>0</v>
      </c>
      <c r="AD23">
        <f t="shared" si="8"/>
        <v>0</v>
      </c>
      <c r="AG23">
        <f t="shared" si="9"/>
        <v>0</v>
      </c>
      <c r="AJ23">
        <f t="shared" si="10"/>
        <v>0</v>
      </c>
      <c r="AM23">
        <f t="shared" si="11"/>
        <v>0</v>
      </c>
      <c r="AP23">
        <f t="shared" si="12"/>
        <v>0</v>
      </c>
      <c r="AS23">
        <f t="shared" si="13"/>
        <v>0</v>
      </c>
      <c r="AV23">
        <f t="shared" si="14"/>
        <v>0</v>
      </c>
      <c r="AY23">
        <f t="shared" si="15"/>
        <v>0</v>
      </c>
      <c r="BB23">
        <f t="shared" si="16"/>
        <v>0</v>
      </c>
      <c r="BE23">
        <f t="shared" si="17"/>
        <v>0</v>
      </c>
      <c r="BH23">
        <f t="shared" si="18"/>
        <v>0</v>
      </c>
      <c r="BJ23">
        <v>100</v>
      </c>
      <c r="BK23">
        <f t="shared" si="19"/>
        <v>18000</v>
      </c>
      <c r="BN23">
        <f t="shared" si="20"/>
        <v>0</v>
      </c>
      <c r="BQ23">
        <f t="shared" si="21"/>
        <v>0</v>
      </c>
      <c r="BT23">
        <f t="shared" si="22"/>
        <v>0</v>
      </c>
      <c r="BV23">
        <f t="shared" si="23"/>
        <v>18000</v>
      </c>
      <c r="BW23">
        <f t="shared" si="24"/>
        <v>18000</v>
      </c>
      <c r="BX23">
        <f t="shared" si="25"/>
        <v>0</v>
      </c>
    </row>
    <row r="24" spans="1:76" x14ac:dyDescent="0.3">
      <c r="A24" t="s">
        <v>65</v>
      </c>
      <c r="B24" t="s">
        <v>68</v>
      </c>
      <c r="C24">
        <v>20000</v>
      </c>
      <c r="D24" s="8">
        <v>2039</v>
      </c>
      <c r="F24">
        <f t="shared" si="1"/>
        <v>0</v>
      </c>
      <c r="I24">
        <f t="shared" si="2"/>
        <v>0</v>
      </c>
      <c r="L24">
        <f t="shared" si="0"/>
        <v>0</v>
      </c>
      <c r="O24">
        <f t="shared" si="3"/>
        <v>0</v>
      </c>
      <c r="R24">
        <f t="shared" si="4"/>
        <v>0</v>
      </c>
      <c r="T24" s="8"/>
      <c r="U24" s="8">
        <f t="shared" si="5"/>
        <v>0</v>
      </c>
      <c r="X24">
        <f t="shared" si="6"/>
        <v>0</v>
      </c>
      <c r="AA24">
        <f t="shared" si="7"/>
        <v>0</v>
      </c>
      <c r="AD24">
        <f t="shared" si="8"/>
        <v>0</v>
      </c>
      <c r="AG24">
        <f t="shared" si="9"/>
        <v>0</v>
      </c>
      <c r="AJ24">
        <f t="shared" si="10"/>
        <v>0</v>
      </c>
      <c r="AM24">
        <f t="shared" si="11"/>
        <v>0</v>
      </c>
      <c r="AP24">
        <f t="shared" si="12"/>
        <v>0</v>
      </c>
      <c r="AS24">
        <f t="shared" si="13"/>
        <v>0</v>
      </c>
      <c r="AV24">
        <f t="shared" si="14"/>
        <v>0</v>
      </c>
      <c r="AY24">
        <f t="shared" si="15"/>
        <v>0</v>
      </c>
      <c r="BB24">
        <f t="shared" si="16"/>
        <v>0</v>
      </c>
      <c r="BE24">
        <f t="shared" si="17"/>
        <v>0</v>
      </c>
      <c r="BH24">
        <f t="shared" si="18"/>
        <v>0</v>
      </c>
      <c r="BK24">
        <f t="shared" si="19"/>
        <v>0</v>
      </c>
      <c r="BN24">
        <f t="shared" si="20"/>
        <v>0</v>
      </c>
      <c r="BQ24">
        <f t="shared" si="21"/>
        <v>0</v>
      </c>
      <c r="BT24">
        <f t="shared" si="22"/>
        <v>0</v>
      </c>
      <c r="BV24">
        <f t="shared" si="23"/>
        <v>0</v>
      </c>
      <c r="BW24">
        <f t="shared" si="24"/>
        <v>20000</v>
      </c>
      <c r="BX24">
        <f t="shared" si="25"/>
        <v>20000</v>
      </c>
    </row>
    <row r="25" spans="1:76" x14ac:dyDescent="0.3">
      <c r="F25">
        <f t="shared" si="1"/>
        <v>0</v>
      </c>
      <c r="I25">
        <f t="shared" si="2"/>
        <v>0</v>
      </c>
      <c r="L25">
        <f t="shared" si="0"/>
        <v>0</v>
      </c>
      <c r="O25">
        <f t="shared" si="3"/>
        <v>0</v>
      </c>
      <c r="R25">
        <f t="shared" si="4"/>
        <v>0</v>
      </c>
      <c r="U25">
        <f t="shared" si="5"/>
        <v>0</v>
      </c>
      <c r="X25">
        <f t="shared" si="6"/>
        <v>0</v>
      </c>
      <c r="AA25">
        <f t="shared" si="7"/>
        <v>0</v>
      </c>
      <c r="AD25">
        <f t="shared" si="8"/>
        <v>0</v>
      </c>
      <c r="AG25">
        <f t="shared" si="9"/>
        <v>0</v>
      </c>
      <c r="AJ25">
        <f t="shared" si="10"/>
        <v>0</v>
      </c>
      <c r="AM25">
        <f t="shared" si="11"/>
        <v>0</v>
      </c>
      <c r="AP25">
        <f t="shared" si="12"/>
        <v>0</v>
      </c>
      <c r="AS25">
        <f t="shared" si="13"/>
        <v>0</v>
      </c>
      <c r="AV25">
        <f t="shared" si="14"/>
        <v>0</v>
      </c>
      <c r="AY25">
        <f t="shared" si="15"/>
        <v>0</v>
      </c>
      <c r="BB25">
        <f t="shared" si="16"/>
        <v>0</v>
      </c>
      <c r="BE25">
        <f t="shared" si="17"/>
        <v>0</v>
      </c>
      <c r="BH25">
        <f t="shared" si="18"/>
        <v>0</v>
      </c>
      <c r="BK25">
        <f t="shared" si="19"/>
        <v>0</v>
      </c>
      <c r="BN25">
        <f t="shared" si="20"/>
        <v>0</v>
      </c>
      <c r="BQ25">
        <f t="shared" si="21"/>
        <v>0</v>
      </c>
      <c r="BT25">
        <f t="shared" si="22"/>
        <v>0</v>
      </c>
      <c r="BV25">
        <f t="shared" si="23"/>
        <v>0</v>
      </c>
      <c r="BW25">
        <f t="shared" si="24"/>
        <v>0</v>
      </c>
      <c r="BX25">
        <f t="shared" si="25"/>
        <v>0</v>
      </c>
    </row>
    <row r="26" spans="1:76" x14ac:dyDescent="0.3">
      <c r="A26" t="s">
        <v>58</v>
      </c>
      <c r="B26" t="s">
        <v>59</v>
      </c>
      <c r="C26">
        <v>28000</v>
      </c>
      <c r="D26">
        <v>2028</v>
      </c>
      <c r="F26">
        <f t="shared" si="1"/>
        <v>0</v>
      </c>
      <c r="I26">
        <f t="shared" si="2"/>
        <v>0</v>
      </c>
      <c r="L26">
        <f t="shared" si="0"/>
        <v>0</v>
      </c>
      <c r="O26">
        <f t="shared" si="3"/>
        <v>0</v>
      </c>
      <c r="Q26">
        <v>100</v>
      </c>
      <c r="R26">
        <f t="shared" si="4"/>
        <v>28000</v>
      </c>
      <c r="U26">
        <f t="shared" si="5"/>
        <v>0</v>
      </c>
      <c r="X26">
        <f t="shared" si="6"/>
        <v>0</v>
      </c>
      <c r="AA26">
        <f t="shared" si="7"/>
        <v>0</v>
      </c>
      <c r="AD26">
        <f t="shared" si="8"/>
        <v>0</v>
      </c>
      <c r="AG26">
        <f t="shared" si="9"/>
        <v>0</v>
      </c>
      <c r="AJ26">
        <f t="shared" si="10"/>
        <v>0</v>
      </c>
      <c r="AM26">
        <f t="shared" si="11"/>
        <v>0</v>
      </c>
      <c r="AP26">
        <f t="shared" si="12"/>
        <v>0</v>
      </c>
      <c r="AS26">
        <f t="shared" si="13"/>
        <v>0</v>
      </c>
      <c r="AV26">
        <f t="shared" si="14"/>
        <v>0</v>
      </c>
      <c r="AY26">
        <f t="shared" si="15"/>
        <v>0</v>
      </c>
      <c r="BB26">
        <f t="shared" si="16"/>
        <v>0</v>
      </c>
      <c r="BE26">
        <f t="shared" si="17"/>
        <v>0</v>
      </c>
      <c r="BH26">
        <f t="shared" si="18"/>
        <v>0</v>
      </c>
      <c r="BK26">
        <f t="shared" si="19"/>
        <v>0</v>
      </c>
      <c r="BN26">
        <f t="shared" si="20"/>
        <v>0</v>
      </c>
      <c r="BQ26">
        <f t="shared" si="21"/>
        <v>0</v>
      </c>
      <c r="BT26">
        <f t="shared" si="22"/>
        <v>0</v>
      </c>
      <c r="BV26">
        <f t="shared" si="23"/>
        <v>28000</v>
      </c>
      <c r="BW26">
        <f t="shared" si="24"/>
        <v>28000</v>
      </c>
      <c r="BX26">
        <f t="shared" si="25"/>
        <v>0</v>
      </c>
    </row>
    <row r="27" spans="1:76" x14ac:dyDescent="0.3">
      <c r="A27" t="s">
        <v>58</v>
      </c>
      <c r="B27" t="s">
        <v>96</v>
      </c>
      <c r="C27" s="8">
        <v>4050</v>
      </c>
      <c r="D27">
        <v>2034</v>
      </c>
      <c r="F27">
        <f t="shared" si="1"/>
        <v>0</v>
      </c>
      <c r="I27">
        <f t="shared" si="2"/>
        <v>0</v>
      </c>
      <c r="L27">
        <f t="shared" si="0"/>
        <v>0</v>
      </c>
      <c r="O27">
        <f t="shared" si="3"/>
        <v>0</v>
      </c>
      <c r="R27">
        <f t="shared" si="4"/>
        <v>0</v>
      </c>
      <c r="U27">
        <f t="shared" si="5"/>
        <v>0</v>
      </c>
      <c r="W27" s="8">
        <v>100</v>
      </c>
      <c r="X27" s="8">
        <f t="shared" si="6"/>
        <v>4050</v>
      </c>
      <c r="Y27" s="8"/>
      <c r="Z27" s="8">
        <v>100</v>
      </c>
      <c r="AA27" s="8">
        <f t="shared" si="7"/>
        <v>4050</v>
      </c>
      <c r="AD27">
        <f t="shared" si="8"/>
        <v>0</v>
      </c>
      <c r="AG27">
        <f t="shared" si="9"/>
        <v>0</v>
      </c>
      <c r="AJ27">
        <f t="shared" si="10"/>
        <v>0</v>
      </c>
      <c r="AM27">
        <f t="shared" si="11"/>
        <v>0</v>
      </c>
      <c r="AP27">
        <f t="shared" si="12"/>
        <v>0</v>
      </c>
      <c r="AS27">
        <f t="shared" si="13"/>
        <v>0</v>
      </c>
      <c r="AV27">
        <f t="shared" si="14"/>
        <v>0</v>
      </c>
      <c r="AY27">
        <f t="shared" si="15"/>
        <v>0</v>
      </c>
      <c r="BB27">
        <f t="shared" si="16"/>
        <v>0</v>
      </c>
      <c r="BE27">
        <f t="shared" si="17"/>
        <v>0</v>
      </c>
      <c r="BH27">
        <f t="shared" si="18"/>
        <v>0</v>
      </c>
      <c r="BK27">
        <f t="shared" si="19"/>
        <v>0</v>
      </c>
      <c r="BN27">
        <f t="shared" si="20"/>
        <v>0</v>
      </c>
      <c r="BQ27">
        <f t="shared" si="21"/>
        <v>0</v>
      </c>
      <c r="BT27">
        <f t="shared" si="22"/>
        <v>0</v>
      </c>
      <c r="BV27">
        <f t="shared" si="23"/>
        <v>8100</v>
      </c>
      <c r="BW27">
        <f t="shared" si="24"/>
        <v>4050</v>
      </c>
      <c r="BX27">
        <f t="shared" si="25"/>
        <v>-4050</v>
      </c>
    </row>
    <row r="28" spans="1:76" x14ac:dyDescent="0.3">
      <c r="A28" t="s">
        <v>58</v>
      </c>
      <c r="B28" t="s">
        <v>60</v>
      </c>
      <c r="C28">
        <v>40000</v>
      </c>
      <c r="D28">
        <v>2028</v>
      </c>
      <c r="F28">
        <f t="shared" si="1"/>
        <v>0</v>
      </c>
      <c r="I28">
        <f t="shared" si="2"/>
        <v>0</v>
      </c>
      <c r="L28">
        <f t="shared" si="0"/>
        <v>0</v>
      </c>
      <c r="O28">
        <f t="shared" si="3"/>
        <v>0</v>
      </c>
      <c r="Q28">
        <v>100</v>
      </c>
      <c r="R28" s="8">
        <f t="shared" si="4"/>
        <v>40000</v>
      </c>
      <c r="U28">
        <f t="shared" si="5"/>
        <v>0</v>
      </c>
      <c r="X28">
        <f t="shared" si="6"/>
        <v>0</v>
      </c>
      <c r="AA28">
        <f t="shared" si="7"/>
        <v>0</v>
      </c>
      <c r="AD28">
        <f t="shared" si="8"/>
        <v>0</v>
      </c>
      <c r="AG28">
        <f t="shared" si="9"/>
        <v>0</v>
      </c>
      <c r="AJ28">
        <f t="shared" si="10"/>
        <v>0</v>
      </c>
      <c r="AM28">
        <f t="shared" si="11"/>
        <v>0</v>
      </c>
      <c r="AP28">
        <f t="shared" si="12"/>
        <v>0</v>
      </c>
      <c r="AS28">
        <f t="shared" si="13"/>
        <v>0</v>
      </c>
      <c r="AV28">
        <f t="shared" si="14"/>
        <v>0</v>
      </c>
      <c r="AY28">
        <f t="shared" si="15"/>
        <v>0</v>
      </c>
      <c r="BB28">
        <f t="shared" si="16"/>
        <v>0</v>
      </c>
      <c r="BE28">
        <f t="shared" si="17"/>
        <v>0</v>
      </c>
      <c r="BH28">
        <f t="shared" si="18"/>
        <v>0</v>
      </c>
      <c r="BK28">
        <f t="shared" si="19"/>
        <v>0</v>
      </c>
      <c r="BN28">
        <f t="shared" si="20"/>
        <v>0</v>
      </c>
      <c r="BQ28">
        <f t="shared" si="21"/>
        <v>0</v>
      </c>
      <c r="BT28">
        <f t="shared" si="22"/>
        <v>0</v>
      </c>
      <c r="BV28">
        <f t="shared" si="23"/>
        <v>40000</v>
      </c>
      <c r="BW28">
        <f t="shared" si="24"/>
        <v>40000</v>
      </c>
      <c r="BX28">
        <f t="shared" si="25"/>
        <v>0</v>
      </c>
    </row>
    <row r="29" spans="1:76" x14ac:dyDescent="0.3">
      <c r="F29">
        <f t="shared" si="1"/>
        <v>0</v>
      </c>
      <c r="I29">
        <f t="shared" si="2"/>
        <v>0</v>
      </c>
      <c r="L29">
        <f t="shared" si="0"/>
        <v>0</v>
      </c>
      <c r="O29">
        <f t="shared" si="3"/>
        <v>0</v>
      </c>
      <c r="R29">
        <f t="shared" si="4"/>
        <v>0</v>
      </c>
      <c r="U29">
        <f t="shared" si="5"/>
        <v>0</v>
      </c>
      <c r="X29">
        <f t="shared" si="6"/>
        <v>0</v>
      </c>
      <c r="AA29">
        <f t="shared" si="7"/>
        <v>0</v>
      </c>
      <c r="AD29">
        <f t="shared" si="8"/>
        <v>0</v>
      </c>
      <c r="AG29">
        <f t="shared" si="9"/>
        <v>0</v>
      </c>
      <c r="AJ29">
        <f t="shared" si="10"/>
        <v>0</v>
      </c>
      <c r="AM29">
        <f t="shared" si="11"/>
        <v>0</v>
      </c>
      <c r="AP29">
        <f t="shared" si="12"/>
        <v>0</v>
      </c>
      <c r="AS29">
        <f t="shared" si="13"/>
        <v>0</v>
      </c>
      <c r="AV29">
        <f t="shared" si="14"/>
        <v>0</v>
      </c>
      <c r="AY29">
        <f t="shared" si="15"/>
        <v>0</v>
      </c>
      <c r="BB29">
        <f t="shared" si="16"/>
        <v>0</v>
      </c>
      <c r="BE29">
        <f t="shared" si="17"/>
        <v>0</v>
      </c>
      <c r="BH29">
        <f t="shared" si="18"/>
        <v>0</v>
      </c>
      <c r="BK29">
        <f t="shared" si="19"/>
        <v>0</v>
      </c>
      <c r="BN29">
        <f t="shared" si="20"/>
        <v>0</v>
      </c>
      <c r="BQ29">
        <f t="shared" si="21"/>
        <v>0</v>
      </c>
      <c r="BT29">
        <f t="shared" si="22"/>
        <v>0</v>
      </c>
      <c r="BV29">
        <f t="shared" si="23"/>
        <v>0</v>
      </c>
      <c r="BW29">
        <f t="shared" si="24"/>
        <v>0</v>
      </c>
      <c r="BX29">
        <f t="shared" si="25"/>
        <v>0</v>
      </c>
    </row>
    <row r="30" spans="1:76" x14ac:dyDescent="0.3">
      <c r="A30" t="s">
        <v>55</v>
      </c>
      <c r="B30" t="s">
        <v>56</v>
      </c>
      <c r="C30">
        <v>13050</v>
      </c>
      <c r="D30">
        <v>2034</v>
      </c>
      <c r="F30">
        <f t="shared" si="1"/>
        <v>0</v>
      </c>
      <c r="I30">
        <f t="shared" si="2"/>
        <v>0</v>
      </c>
      <c r="L30">
        <f t="shared" si="0"/>
        <v>0</v>
      </c>
      <c r="O30">
        <f t="shared" si="3"/>
        <v>0</v>
      </c>
      <c r="R30">
        <f t="shared" si="4"/>
        <v>0</v>
      </c>
      <c r="U30">
        <f t="shared" si="5"/>
        <v>0</v>
      </c>
      <c r="X30">
        <f t="shared" si="6"/>
        <v>0</v>
      </c>
      <c r="AA30">
        <f t="shared" si="7"/>
        <v>0</v>
      </c>
      <c r="AD30">
        <f t="shared" si="8"/>
        <v>0</v>
      </c>
      <c r="AG30">
        <f t="shared" si="9"/>
        <v>0</v>
      </c>
      <c r="AI30" s="8">
        <v>100</v>
      </c>
      <c r="AJ30" s="8">
        <f t="shared" si="10"/>
        <v>13050</v>
      </c>
      <c r="AM30">
        <f t="shared" si="11"/>
        <v>0</v>
      </c>
      <c r="AP30">
        <f t="shared" si="12"/>
        <v>0</v>
      </c>
      <c r="AS30">
        <f t="shared" si="13"/>
        <v>0</v>
      </c>
      <c r="AV30">
        <f t="shared" si="14"/>
        <v>0</v>
      </c>
      <c r="AY30">
        <f t="shared" si="15"/>
        <v>0</v>
      </c>
      <c r="BB30">
        <f t="shared" si="16"/>
        <v>0</v>
      </c>
      <c r="BE30">
        <f t="shared" si="17"/>
        <v>0</v>
      </c>
      <c r="BH30">
        <f t="shared" si="18"/>
        <v>0</v>
      </c>
      <c r="BK30">
        <f t="shared" si="19"/>
        <v>0</v>
      </c>
      <c r="BN30">
        <f t="shared" si="20"/>
        <v>0</v>
      </c>
      <c r="BQ30">
        <f t="shared" si="21"/>
        <v>0</v>
      </c>
      <c r="BT30">
        <f t="shared" si="22"/>
        <v>0</v>
      </c>
      <c r="BV30">
        <f t="shared" si="23"/>
        <v>13050</v>
      </c>
      <c r="BW30">
        <f t="shared" si="24"/>
        <v>13050</v>
      </c>
      <c r="BX30">
        <f t="shared" si="25"/>
        <v>0</v>
      </c>
    </row>
    <row r="31" spans="1:76" hidden="1" x14ac:dyDescent="0.3">
      <c r="A31" t="s">
        <v>55</v>
      </c>
      <c r="B31" t="s">
        <v>57</v>
      </c>
      <c r="C31">
        <v>1200</v>
      </c>
      <c r="D31">
        <v>2043</v>
      </c>
      <c r="F31">
        <f t="shared" si="1"/>
        <v>0</v>
      </c>
      <c r="I31">
        <f t="shared" si="2"/>
        <v>0</v>
      </c>
      <c r="L31">
        <f t="shared" si="0"/>
        <v>0</v>
      </c>
      <c r="O31">
        <f t="shared" si="3"/>
        <v>0</v>
      </c>
      <c r="R31">
        <f t="shared" si="4"/>
        <v>0</v>
      </c>
      <c r="U31">
        <f t="shared" si="5"/>
        <v>0</v>
      </c>
      <c r="X31">
        <f t="shared" si="6"/>
        <v>0</v>
      </c>
      <c r="AA31">
        <f t="shared" si="7"/>
        <v>0</v>
      </c>
      <c r="AD31">
        <f t="shared" si="8"/>
        <v>0</v>
      </c>
      <c r="AG31">
        <f t="shared" si="9"/>
        <v>0</v>
      </c>
      <c r="AJ31">
        <f t="shared" si="10"/>
        <v>0</v>
      </c>
      <c r="AM31">
        <f t="shared" si="11"/>
        <v>0</v>
      </c>
      <c r="AP31">
        <f t="shared" si="12"/>
        <v>0</v>
      </c>
      <c r="AS31">
        <f t="shared" si="13"/>
        <v>0</v>
      </c>
      <c r="AV31">
        <f t="shared" si="14"/>
        <v>0</v>
      </c>
      <c r="AY31">
        <f t="shared" si="15"/>
        <v>0</v>
      </c>
      <c r="BB31">
        <f t="shared" si="16"/>
        <v>0</v>
      </c>
      <c r="BE31">
        <f t="shared" si="17"/>
        <v>0</v>
      </c>
      <c r="BH31">
        <f t="shared" si="18"/>
        <v>0</v>
      </c>
      <c r="BK31">
        <f t="shared" si="19"/>
        <v>0</v>
      </c>
      <c r="BN31">
        <f t="shared" si="20"/>
        <v>0</v>
      </c>
      <c r="BQ31">
        <f t="shared" si="21"/>
        <v>0</v>
      </c>
      <c r="BT31">
        <f t="shared" si="22"/>
        <v>0</v>
      </c>
      <c r="BV31">
        <f t="shared" si="23"/>
        <v>0</v>
      </c>
      <c r="BW31">
        <f t="shared" si="24"/>
        <v>1200</v>
      </c>
      <c r="BX31">
        <f t="shared" si="25"/>
        <v>1200</v>
      </c>
    </row>
    <row r="32" spans="1:76" x14ac:dyDescent="0.3">
      <c r="F32">
        <f t="shared" si="1"/>
        <v>0</v>
      </c>
      <c r="I32">
        <f t="shared" si="2"/>
        <v>0</v>
      </c>
      <c r="L32">
        <f t="shared" si="0"/>
        <v>0</v>
      </c>
      <c r="O32">
        <f t="shared" si="3"/>
        <v>0</v>
      </c>
      <c r="R32">
        <f t="shared" si="4"/>
        <v>0</v>
      </c>
      <c r="U32">
        <f t="shared" si="5"/>
        <v>0</v>
      </c>
      <c r="X32">
        <f t="shared" si="6"/>
        <v>0</v>
      </c>
      <c r="AA32">
        <f t="shared" si="7"/>
        <v>0</v>
      </c>
      <c r="AD32">
        <f t="shared" si="8"/>
        <v>0</v>
      </c>
      <c r="AG32">
        <f t="shared" si="9"/>
        <v>0</v>
      </c>
      <c r="AJ32">
        <f t="shared" si="10"/>
        <v>0</v>
      </c>
      <c r="AM32">
        <f t="shared" si="11"/>
        <v>0</v>
      </c>
      <c r="AP32">
        <f t="shared" si="12"/>
        <v>0</v>
      </c>
      <c r="AS32">
        <f t="shared" si="13"/>
        <v>0</v>
      </c>
      <c r="AV32">
        <f t="shared" si="14"/>
        <v>0</v>
      </c>
      <c r="AY32">
        <f t="shared" si="15"/>
        <v>0</v>
      </c>
      <c r="BB32">
        <f t="shared" si="16"/>
        <v>0</v>
      </c>
      <c r="BE32">
        <f t="shared" si="17"/>
        <v>0</v>
      </c>
      <c r="BH32">
        <f t="shared" si="18"/>
        <v>0</v>
      </c>
      <c r="BK32">
        <f t="shared" si="19"/>
        <v>0</v>
      </c>
      <c r="BN32">
        <f t="shared" si="20"/>
        <v>0</v>
      </c>
      <c r="BQ32">
        <f t="shared" si="21"/>
        <v>0</v>
      </c>
      <c r="BT32">
        <f t="shared" si="22"/>
        <v>0</v>
      </c>
      <c r="BV32">
        <f t="shared" si="23"/>
        <v>0</v>
      </c>
      <c r="BW32">
        <f t="shared" si="24"/>
        <v>0</v>
      </c>
      <c r="BX32">
        <f t="shared" si="25"/>
        <v>0</v>
      </c>
    </row>
    <row r="33" spans="1:76" x14ac:dyDescent="0.3">
      <c r="A33" t="s">
        <v>74</v>
      </c>
      <c r="B33" t="s">
        <v>75</v>
      </c>
      <c r="C33">
        <v>23500</v>
      </c>
      <c r="D33">
        <v>2027</v>
      </c>
      <c r="F33">
        <f t="shared" si="1"/>
        <v>0</v>
      </c>
      <c r="I33">
        <f t="shared" si="2"/>
        <v>0</v>
      </c>
      <c r="L33">
        <f t="shared" si="0"/>
        <v>0</v>
      </c>
      <c r="N33">
        <v>100</v>
      </c>
      <c r="O33">
        <f t="shared" si="3"/>
        <v>23500</v>
      </c>
      <c r="R33">
        <f t="shared" si="4"/>
        <v>0</v>
      </c>
      <c r="U33">
        <f t="shared" si="5"/>
        <v>0</v>
      </c>
      <c r="X33">
        <f t="shared" si="6"/>
        <v>0</v>
      </c>
      <c r="AA33">
        <f t="shared" si="7"/>
        <v>0</v>
      </c>
      <c r="AD33">
        <f t="shared" si="8"/>
        <v>0</v>
      </c>
      <c r="AG33">
        <f t="shared" si="9"/>
        <v>0</v>
      </c>
      <c r="AJ33">
        <f t="shared" si="10"/>
        <v>0</v>
      </c>
      <c r="AM33">
        <f t="shared" si="11"/>
        <v>0</v>
      </c>
      <c r="AP33">
        <f t="shared" si="12"/>
        <v>0</v>
      </c>
      <c r="AS33">
        <f t="shared" si="13"/>
        <v>0</v>
      </c>
      <c r="AV33">
        <f t="shared" si="14"/>
        <v>0</v>
      </c>
      <c r="AY33">
        <f t="shared" si="15"/>
        <v>0</v>
      </c>
      <c r="BB33">
        <f t="shared" si="16"/>
        <v>0</v>
      </c>
      <c r="BE33">
        <f t="shared" si="17"/>
        <v>0</v>
      </c>
      <c r="BH33">
        <f t="shared" si="18"/>
        <v>0</v>
      </c>
      <c r="BK33">
        <f t="shared" si="19"/>
        <v>0</v>
      </c>
      <c r="BN33">
        <f t="shared" si="20"/>
        <v>0</v>
      </c>
      <c r="BQ33">
        <f t="shared" si="21"/>
        <v>0</v>
      </c>
      <c r="BT33">
        <f t="shared" si="22"/>
        <v>0</v>
      </c>
      <c r="BV33">
        <f t="shared" si="23"/>
        <v>23500</v>
      </c>
      <c r="BW33">
        <f t="shared" si="24"/>
        <v>23500</v>
      </c>
      <c r="BX33">
        <f t="shared" si="25"/>
        <v>0</v>
      </c>
    </row>
    <row r="34" spans="1:76" x14ac:dyDescent="0.3">
      <c r="A34" t="s">
        <v>74</v>
      </c>
      <c r="B34" s="8" t="s">
        <v>76</v>
      </c>
      <c r="C34" s="8">
        <v>100000</v>
      </c>
      <c r="D34">
        <v>2034</v>
      </c>
      <c r="F34">
        <f t="shared" si="1"/>
        <v>0</v>
      </c>
      <c r="I34">
        <f t="shared" si="2"/>
        <v>0</v>
      </c>
      <c r="L34">
        <f t="shared" si="0"/>
        <v>0</v>
      </c>
      <c r="O34">
        <f t="shared" si="3"/>
        <v>0</v>
      </c>
      <c r="R34">
        <f t="shared" si="4"/>
        <v>0</v>
      </c>
      <c r="U34">
        <f t="shared" si="5"/>
        <v>0</v>
      </c>
      <c r="X34">
        <f t="shared" si="6"/>
        <v>0</v>
      </c>
      <c r="AA34">
        <f t="shared" si="7"/>
        <v>0</v>
      </c>
      <c r="AD34">
        <f t="shared" si="8"/>
        <v>0</v>
      </c>
      <c r="AG34">
        <f t="shared" si="9"/>
        <v>0</v>
      </c>
      <c r="AJ34">
        <f t="shared" si="10"/>
        <v>0</v>
      </c>
      <c r="AM34">
        <f t="shared" si="11"/>
        <v>0</v>
      </c>
      <c r="AP34">
        <f t="shared" si="12"/>
        <v>0</v>
      </c>
      <c r="AS34">
        <f t="shared" si="13"/>
        <v>0</v>
      </c>
      <c r="AV34">
        <f t="shared" si="14"/>
        <v>0</v>
      </c>
      <c r="AY34">
        <f t="shared" si="15"/>
        <v>0</v>
      </c>
      <c r="BB34">
        <f t="shared" si="16"/>
        <v>0</v>
      </c>
      <c r="BE34">
        <f t="shared" si="17"/>
        <v>0</v>
      </c>
      <c r="BH34">
        <f t="shared" si="18"/>
        <v>0</v>
      </c>
      <c r="BK34">
        <f t="shared" si="19"/>
        <v>0</v>
      </c>
      <c r="BN34">
        <f t="shared" si="20"/>
        <v>0</v>
      </c>
      <c r="BQ34">
        <f t="shared" si="21"/>
        <v>0</v>
      </c>
      <c r="BT34">
        <f t="shared" si="22"/>
        <v>0</v>
      </c>
      <c r="BV34">
        <f t="shared" si="23"/>
        <v>0</v>
      </c>
      <c r="BW34">
        <f t="shared" si="24"/>
        <v>100000</v>
      </c>
      <c r="BX34">
        <f t="shared" si="25"/>
        <v>100000</v>
      </c>
    </row>
    <row r="35" spans="1:76" x14ac:dyDescent="0.3">
      <c r="F35">
        <f t="shared" si="1"/>
        <v>0</v>
      </c>
      <c r="I35">
        <f t="shared" si="2"/>
        <v>0</v>
      </c>
      <c r="L35">
        <f t="shared" si="0"/>
        <v>0</v>
      </c>
      <c r="O35">
        <f t="shared" si="3"/>
        <v>0</v>
      </c>
      <c r="R35">
        <f t="shared" si="4"/>
        <v>0</v>
      </c>
      <c r="U35">
        <f t="shared" si="5"/>
        <v>0</v>
      </c>
      <c r="X35">
        <f t="shared" si="6"/>
        <v>0</v>
      </c>
      <c r="AA35">
        <f t="shared" si="7"/>
        <v>0</v>
      </c>
      <c r="AD35">
        <f t="shared" si="8"/>
        <v>0</v>
      </c>
      <c r="AG35">
        <f t="shared" si="9"/>
        <v>0</v>
      </c>
      <c r="AJ35">
        <f t="shared" si="10"/>
        <v>0</v>
      </c>
      <c r="AM35">
        <f t="shared" si="11"/>
        <v>0</v>
      </c>
      <c r="AP35">
        <f t="shared" si="12"/>
        <v>0</v>
      </c>
      <c r="AS35">
        <f t="shared" si="13"/>
        <v>0</v>
      </c>
      <c r="AV35">
        <f t="shared" si="14"/>
        <v>0</v>
      </c>
      <c r="AY35">
        <f t="shared" si="15"/>
        <v>0</v>
      </c>
      <c r="BB35">
        <f t="shared" si="16"/>
        <v>0</v>
      </c>
      <c r="BE35">
        <f t="shared" si="17"/>
        <v>0</v>
      </c>
      <c r="BH35">
        <f t="shared" si="18"/>
        <v>0</v>
      </c>
      <c r="BK35">
        <f t="shared" si="19"/>
        <v>0</v>
      </c>
      <c r="BN35">
        <f t="shared" si="20"/>
        <v>0</v>
      </c>
      <c r="BQ35">
        <f t="shared" si="21"/>
        <v>0</v>
      </c>
      <c r="BT35">
        <f t="shared" si="22"/>
        <v>0</v>
      </c>
      <c r="BV35">
        <f t="shared" si="23"/>
        <v>0</v>
      </c>
      <c r="BW35">
        <f t="shared" si="24"/>
        <v>0</v>
      </c>
      <c r="BX35">
        <f t="shared" si="25"/>
        <v>0</v>
      </c>
    </row>
    <row r="36" spans="1:76" x14ac:dyDescent="0.3">
      <c r="A36" t="s">
        <v>77</v>
      </c>
      <c r="B36" t="s">
        <v>78</v>
      </c>
      <c r="C36">
        <v>22500</v>
      </c>
      <c r="D36">
        <v>2034</v>
      </c>
      <c r="F36">
        <f t="shared" si="1"/>
        <v>0</v>
      </c>
      <c r="I36">
        <f t="shared" si="2"/>
        <v>0</v>
      </c>
      <c r="L36">
        <f t="shared" si="0"/>
        <v>0</v>
      </c>
      <c r="O36">
        <f t="shared" si="3"/>
        <v>0</v>
      </c>
      <c r="R36">
        <f t="shared" si="4"/>
        <v>0</v>
      </c>
      <c r="U36">
        <f t="shared" si="5"/>
        <v>0</v>
      </c>
      <c r="X36">
        <f t="shared" si="6"/>
        <v>0</v>
      </c>
      <c r="AA36">
        <f t="shared" si="7"/>
        <v>0</v>
      </c>
      <c r="AD36">
        <f t="shared" si="8"/>
        <v>0</v>
      </c>
      <c r="AF36">
        <v>50</v>
      </c>
      <c r="AG36">
        <f t="shared" si="9"/>
        <v>11250</v>
      </c>
      <c r="AI36">
        <v>50</v>
      </c>
      <c r="AJ36">
        <f t="shared" si="10"/>
        <v>11250</v>
      </c>
      <c r="AM36">
        <f t="shared" si="11"/>
        <v>0</v>
      </c>
      <c r="AP36">
        <f t="shared" si="12"/>
        <v>0</v>
      </c>
      <c r="AS36">
        <f t="shared" si="13"/>
        <v>0</v>
      </c>
      <c r="AV36">
        <f t="shared" si="14"/>
        <v>0</v>
      </c>
      <c r="AY36">
        <f t="shared" si="15"/>
        <v>0</v>
      </c>
      <c r="BB36">
        <f t="shared" si="16"/>
        <v>0</v>
      </c>
      <c r="BE36">
        <f t="shared" si="17"/>
        <v>0</v>
      </c>
      <c r="BH36">
        <f t="shared" si="18"/>
        <v>0</v>
      </c>
      <c r="BK36">
        <f t="shared" si="19"/>
        <v>0</v>
      </c>
      <c r="BN36">
        <f t="shared" si="20"/>
        <v>0</v>
      </c>
      <c r="BQ36">
        <f t="shared" si="21"/>
        <v>0</v>
      </c>
      <c r="BT36">
        <f t="shared" si="22"/>
        <v>0</v>
      </c>
      <c r="BV36">
        <f t="shared" si="23"/>
        <v>22500</v>
      </c>
      <c r="BW36">
        <f t="shared" si="24"/>
        <v>22500</v>
      </c>
      <c r="BX36">
        <f t="shared" si="25"/>
        <v>0</v>
      </c>
    </row>
    <row r="37" spans="1:76" x14ac:dyDescent="0.3">
      <c r="A37" t="s">
        <v>77</v>
      </c>
      <c r="B37" t="s">
        <v>79</v>
      </c>
      <c r="C37">
        <v>36000</v>
      </c>
      <c r="D37">
        <v>2034</v>
      </c>
      <c r="F37">
        <f t="shared" si="1"/>
        <v>0</v>
      </c>
      <c r="H37">
        <v>25</v>
      </c>
      <c r="I37">
        <f t="shared" si="2"/>
        <v>9000</v>
      </c>
      <c r="K37">
        <v>25</v>
      </c>
      <c r="L37">
        <f t="shared" si="0"/>
        <v>9000</v>
      </c>
      <c r="N37">
        <v>25</v>
      </c>
      <c r="O37">
        <f t="shared" si="3"/>
        <v>9000</v>
      </c>
      <c r="Q37">
        <v>25</v>
      </c>
      <c r="R37">
        <f t="shared" si="4"/>
        <v>9000</v>
      </c>
      <c r="U37">
        <f t="shared" si="5"/>
        <v>0</v>
      </c>
      <c r="X37">
        <f t="shared" si="6"/>
        <v>0</v>
      </c>
      <c r="AA37">
        <f t="shared" si="7"/>
        <v>0</v>
      </c>
      <c r="AD37">
        <f t="shared" si="8"/>
        <v>0</v>
      </c>
      <c r="AG37">
        <f t="shared" si="9"/>
        <v>0</v>
      </c>
      <c r="AJ37">
        <f t="shared" si="10"/>
        <v>0</v>
      </c>
      <c r="AM37">
        <f t="shared" si="11"/>
        <v>0</v>
      </c>
      <c r="AP37">
        <f t="shared" si="12"/>
        <v>0</v>
      </c>
      <c r="AS37">
        <f t="shared" si="13"/>
        <v>0</v>
      </c>
      <c r="AV37">
        <f t="shared" si="14"/>
        <v>0</v>
      </c>
      <c r="AY37">
        <f t="shared" si="15"/>
        <v>0</v>
      </c>
      <c r="BB37">
        <f t="shared" si="16"/>
        <v>0</v>
      </c>
      <c r="BE37">
        <f t="shared" si="17"/>
        <v>0</v>
      </c>
      <c r="BH37">
        <f t="shared" si="18"/>
        <v>0</v>
      </c>
      <c r="BK37">
        <f t="shared" si="19"/>
        <v>0</v>
      </c>
      <c r="BN37">
        <f t="shared" si="20"/>
        <v>0</v>
      </c>
      <c r="BQ37">
        <f t="shared" si="21"/>
        <v>0</v>
      </c>
      <c r="BT37">
        <f t="shared" si="22"/>
        <v>0</v>
      </c>
      <c r="BV37">
        <f t="shared" si="23"/>
        <v>36000</v>
      </c>
      <c r="BW37">
        <f t="shared" si="24"/>
        <v>36000</v>
      </c>
      <c r="BX37">
        <f t="shared" si="25"/>
        <v>0</v>
      </c>
    </row>
    <row r="38" spans="1:76" x14ac:dyDescent="0.3">
      <c r="A38" t="s">
        <v>77</v>
      </c>
      <c r="B38" t="s">
        <v>80</v>
      </c>
      <c r="C38">
        <v>12000</v>
      </c>
      <c r="D38">
        <v>2034</v>
      </c>
      <c r="F38">
        <f t="shared" si="1"/>
        <v>0</v>
      </c>
      <c r="I38">
        <f t="shared" si="2"/>
        <v>0</v>
      </c>
      <c r="L38">
        <f t="shared" si="0"/>
        <v>0</v>
      </c>
      <c r="O38">
        <f t="shared" si="3"/>
        <v>0</v>
      </c>
      <c r="R38">
        <f t="shared" si="4"/>
        <v>0</v>
      </c>
      <c r="U38">
        <f t="shared" si="5"/>
        <v>0</v>
      </c>
      <c r="X38">
        <v>4000</v>
      </c>
      <c r="AA38">
        <v>4000</v>
      </c>
      <c r="AD38">
        <v>4000</v>
      </c>
      <c r="AG38">
        <f t="shared" si="9"/>
        <v>0</v>
      </c>
      <c r="AI38">
        <v>100</v>
      </c>
      <c r="AJ38">
        <v>0</v>
      </c>
      <c r="AM38">
        <f t="shared" si="11"/>
        <v>0</v>
      </c>
      <c r="AP38">
        <f t="shared" si="12"/>
        <v>0</v>
      </c>
      <c r="AS38">
        <f t="shared" si="13"/>
        <v>0</v>
      </c>
      <c r="AV38">
        <f t="shared" si="14"/>
        <v>0</v>
      </c>
      <c r="AY38">
        <f t="shared" si="15"/>
        <v>0</v>
      </c>
      <c r="BB38">
        <f t="shared" si="16"/>
        <v>0</v>
      </c>
      <c r="BE38">
        <f t="shared" si="17"/>
        <v>0</v>
      </c>
      <c r="BH38">
        <f t="shared" si="18"/>
        <v>0</v>
      </c>
      <c r="BK38">
        <f t="shared" si="19"/>
        <v>0</v>
      </c>
      <c r="BN38">
        <f t="shared" si="20"/>
        <v>0</v>
      </c>
      <c r="BQ38">
        <f t="shared" si="21"/>
        <v>0</v>
      </c>
      <c r="BT38">
        <f t="shared" si="22"/>
        <v>0</v>
      </c>
      <c r="BV38">
        <f t="shared" si="23"/>
        <v>12000</v>
      </c>
      <c r="BW38">
        <f t="shared" si="24"/>
        <v>12000</v>
      </c>
      <c r="BX38">
        <f t="shared" si="25"/>
        <v>0</v>
      </c>
    </row>
    <row r="39" spans="1:76" x14ac:dyDescent="0.3">
      <c r="A39" t="s">
        <v>77</v>
      </c>
      <c r="B39" t="s">
        <v>81</v>
      </c>
      <c r="C39">
        <v>130000</v>
      </c>
      <c r="D39">
        <v>2034</v>
      </c>
      <c r="F39">
        <f t="shared" si="1"/>
        <v>0</v>
      </c>
      <c r="I39">
        <f t="shared" si="2"/>
        <v>0</v>
      </c>
      <c r="L39">
        <f t="shared" si="0"/>
        <v>0</v>
      </c>
      <c r="O39">
        <f t="shared" si="3"/>
        <v>0</v>
      </c>
      <c r="R39">
        <f t="shared" si="4"/>
        <v>0</v>
      </c>
      <c r="T39">
        <v>12.5</v>
      </c>
      <c r="U39">
        <f t="shared" si="5"/>
        <v>16250</v>
      </c>
      <c r="W39">
        <v>12.5</v>
      </c>
      <c r="X39">
        <f t="shared" si="6"/>
        <v>16250</v>
      </c>
      <c r="Z39">
        <v>12.5</v>
      </c>
      <c r="AA39">
        <f t="shared" si="7"/>
        <v>16250</v>
      </c>
      <c r="AC39">
        <v>12.5</v>
      </c>
      <c r="AD39">
        <f t="shared" si="8"/>
        <v>16250</v>
      </c>
      <c r="AF39">
        <v>12.5</v>
      </c>
      <c r="AG39">
        <f t="shared" si="9"/>
        <v>16250</v>
      </c>
      <c r="AI39">
        <v>12.5</v>
      </c>
      <c r="AJ39">
        <f t="shared" si="10"/>
        <v>16250</v>
      </c>
      <c r="AL39">
        <v>12.5</v>
      </c>
      <c r="AM39">
        <f t="shared" si="11"/>
        <v>16250</v>
      </c>
      <c r="AP39">
        <f t="shared" si="12"/>
        <v>0</v>
      </c>
      <c r="AS39">
        <f t="shared" si="13"/>
        <v>0</v>
      </c>
      <c r="AV39">
        <f t="shared" si="14"/>
        <v>0</v>
      </c>
      <c r="AY39">
        <f t="shared" si="15"/>
        <v>0</v>
      </c>
      <c r="BB39">
        <f t="shared" si="16"/>
        <v>0</v>
      </c>
      <c r="BE39">
        <f t="shared" si="17"/>
        <v>0</v>
      </c>
      <c r="BH39">
        <f t="shared" si="18"/>
        <v>0</v>
      </c>
      <c r="BK39">
        <f t="shared" si="19"/>
        <v>0</v>
      </c>
      <c r="BN39">
        <f t="shared" si="20"/>
        <v>0</v>
      </c>
      <c r="BQ39">
        <f t="shared" si="21"/>
        <v>0</v>
      </c>
      <c r="BT39">
        <f t="shared" si="22"/>
        <v>0</v>
      </c>
      <c r="BV39">
        <f t="shared" si="23"/>
        <v>113750</v>
      </c>
      <c r="BW39">
        <f t="shared" si="24"/>
        <v>130000</v>
      </c>
      <c r="BX39">
        <f t="shared" si="25"/>
        <v>16250</v>
      </c>
    </row>
    <row r="40" spans="1:76" x14ac:dyDescent="0.3">
      <c r="F40">
        <f t="shared" si="1"/>
        <v>0</v>
      </c>
      <c r="I40">
        <f t="shared" si="2"/>
        <v>0</v>
      </c>
      <c r="L40">
        <f t="shared" si="0"/>
        <v>0</v>
      </c>
      <c r="O40">
        <f t="shared" si="3"/>
        <v>0</v>
      </c>
      <c r="R40">
        <f t="shared" si="4"/>
        <v>0</v>
      </c>
      <c r="U40">
        <f t="shared" si="5"/>
        <v>0</v>
      </c>
      <c r="X40">
        <f t="shared" si="6"/>
        <v>0</v>
      </c>
      <c r="AA40">
        <f t="shared" si="7"/>
        <v>0</v>
      </c>
      <c r="AD40">
        <f t="shared" si="8"/>
        <v>0</v>
      </c>
      <c r="AG40">
        <f t="shared" si="9"/>
        <v>0</v>
      </c>
      <c r="AJ40">
        <f t="shared" si="10"/>
        <v>0</v>
      </c>
      <c r="AM40">
        <f t="shared" si="11"/>
        <v>0</v>
      </c>
      <c r="AP40">
        <f t="shared" si="12"/>
        <v>0</v>
      </c>
      <c r="AS40">
        <f t="shared" si="13"/>
        <v>0</v>
      </c>
      <c r="AV40">
        <f t="shared" si="14"/>
        <v>0</v>
      </c>
      <c r="AY40">
        <f t="shared" si="15"/>
        <v>0</v>
      </c>
      <c r="BB40">
        <f t="shared" si="16"/>
        <v>0</v>
      </c>
      <c r="BE40">
        <f t="shared" si="17"/>
        <v>0</v>
      </c>
      <c r="BH40">
        <f t="shared" si="18"/>
        <v>0</v>
      </c>
      <c r="BK40">
        <f t="shared" si="19"/>
        <v>0</v>
      </c>
      <c r="BN40">
        <f t="shared" si="20"/>
        <v>0</v>
      </c>
      <c r="BQ40">
        <f t="shared" si="21"/>
        <v>0</v>
      </c>
      <c r="BT40">
        <f t="shared" si="22"/>
        <v>0</v>
      </c>
      <c r="BV40">
        <f t="shared" si="23"/>
        <v>0</v>
      </c>
      <c r="BW40">
        <f t="shared" si="24"/>
        <v>0</v>
      </c>
      <c r="BX40">
        <f t="shared" si="25"/>
        <v>0</v>
      </c>
    </row>
    <row r="41" spans="1:76" x14ac:dyDescent="0.3">
      <c r="A41" t="s">
        <v>82</v>
      </c>
      <c r="B41" t="s">
        <v>83</v>
      </c>
      <c r="C41">
        <v>7500</v>
      </c>
      <c r="D41">
        <v>2027</v>
      </c>
      <c r="F41">
        <f t="shared" si="1"/>
        <v>0</v>
      </c>
      <c r="I41">
        <f t="shared" si="2"/>
        <v>0</v>
      </c>
      <c r="L41">
        <f t="shared" si="0"/>
        <v>0</v>
      </c>
      <c r="N41">
        <v>100</v>
      </c>
      <c r="O41">
        <f t="shared" si="3"/>
        <v>7500</v>
      </c>
      <c r="R41">
        <f t="shared" si="4"/>
        <v>0</v>
      </c>
      <c r="U41">
        <f t="shared" si="5"/>
        <v>0</v>
      </c>
      <c r="W41">
        <v>0</v>
      </c>
      <c r="X41">
        <f t="shared" si="6"/>
        <v>0</v>
      </c>
      <c r="AA41">
        <f t="shared" si="7"/>
        <v>0</v>
      </c>
      <c r="AC41">
        <v>100</v>
      </c>
      <c r="AD41">
        <f t="shared" si="8"/>
        <v>7500</v>
      </c>
      <c r="AG41">
        <f t="shared" si="9"/>
        <v>0</v>
      </c>
      <c r="AJ41">
        <f t="shared" si="10"/>
        <v>0</v>
      </c>
      <c r="AM41">
        <f t="shared" si="11"/>
        <v>0</v>
      </c>
      <c r="AP41">
        <f t="shared" si="12"/>
        <v>0</v>
      </c>
      <c r="AS41">
        <f t="shared" si="13"/>
        <v>0</v>
      </c>
      <c r="AV41">
        <f t="shared" si="14"/>
        <v>0</v>
      </c>
      <c r="AY41">
        <f t="shared" si="15"/>
        <v>0</v>
      </c>
      <c r="BB41">
        <f t="shared" si="16"/>
        <v>0</v>
      </c>
      <c r="BE41">
        <f t="shared" si="17"/>
        <v>0</v>
      </c>
      <c r="BH41">
        <f t="shared" si="18"/>
        <v>0</v>
      </c>
      <c r="BK41">
        <f t="shared" si="19"/>
        <v>0</v>
      </c>
      <c r="BN41">
        <f t="shared" si="20"/>
        <v>0</v>
      </c>
      <c r="BQ41">
        <f t="shared" si="21"/>
        <v>0</v>
      </c>
      <c r="BT41">
        <f t="shared" si="22"/>
        <v>0</v>
      </c>
      <c r="BV41">
        <f t="shared" si="23"/>
        <v>15000</v>
      </c>
      <c r="BW41">
        <f t="shared" si="24"/>
        <v>7500</v>
      </c>
      <c r="BX41">
        <f t="shared" si="25"/>
        <v>-7500</v>
      </c>
    </row>
    <row r="42" spans="1:76" x14ac:dyDescent="0.3">
      <c r="A42" t="s">
        <v>82</v>
      </c>
      <c r="B42" t="s">
        <v>84</v>
      </c>
      <c r="C42">
        <v>15000</v>
      </c>
      <c r="D42">
        <v>2024</v>
      </c>
      <c r="E42">
        <v>100</v>
      </c>
      <c r="F42">
        <f t="shared" si="1"/>
        <v>15000</v>
      </c>
      <c r="I42">
        <f t="shared" si="2"/>
        <v>0</v>
      </c>
      <c r="L42">
        <f t="shared" si="0"/>
        <v>0</v>
      </c>
      <c r="O42">
        <f t="shared" si="3"/>
        <v>0</v>
      </c>
      <c r="R42">
        <f t="shared" si="4"/>
        <v>0</v>
      </c>
      <c r="U42">
        <f t="shared" si="5"/>
        <v>0</v>
      </c>
      <c r="X42">
        <f t="shared" si="6"/>
        <v>0</v>
      </c>
      <c r="AA42">
        <f t="shared" si="7"/>
        <v>0</v>
      </c>
      <c r="AD42">
        <f t="shared" si="8"/>
        <v>0</v>
      </c>
      <c r="AG42">
        <f t="shared" si="9"/>
        <v>0</v>
      </c>
      <c r="AJ42">
        <f t="shared" si="10"/>
        <v>0</v>
      </c>
      <c r="AM42">
        <f t="shared" si="11"/>
        <v>0</v>
      </c>
      <c r="AP42">
        <f t="shared" si="12"/>
        <v>0</v>
      </c>
      <c r="AS42">
        <f t="shared" si="13"/>
        <v>0</v>
      </c>
      <c r="AV42">
        <f t="shared" si="14"/>
        <v>0</v>
      </c>
      <c r="AY42">
        <f t="shared" si="15"/>
        <v>0</v>
      </c>
      <c r="BB42">
        <f t="shared" si="16"/>
        <v>0</v>
      </c>
      <c r="BE42">
        <f t="shared" si="17"/>
        <v>0</v>
      </c>
      <c r="BH42">
        <f t="shared" si="18"/>
        <v>0</v>
      </c>
      <c r="BK42">
        <f t="shared" si="19"/>
        <v>0</v>
      </c>
      <c r="BN42">
        <f t="shared" si="20"/>
        <v>0</v>
      </c>
      <c r="BQ42">
        <f t="shared" si="21"/>
        <v>0</v>
      </c>
      <c r="BT42">
        <f t="shared" si="22"/>
        <v>0</v>
      </c>
      <c r="BV42">
        <f t="shared" si="23"/>
        <v>15000</v>
      </c>
      <c r="BW42">
        <f t="shared" si="24"/>
        <v>15000</v>
      </c>
      <c r="BX42">
        <f t="shared" si="25"/>
        <v>0</v>
      </c>
    </row>
    <row r="43" spans="1:76" x14ac:dyDescent="0.3">
      <c r="A43" t="s">
        <v>82</v>
      </c>
      <c r="B43" t="s">
        <v>85</v>
      </c>
      <c r="C43">
        <v>5000</v>
      </c>
      <c r="D43">
        <v>2024</v>
      </c>
      <c r="E43">
        <v>0</v>
      </c>
      <c r="F43">
        <f t="shared" si="1"/>
        <v>0</v>
      </c>
      <c r="H43">
        <v>100</v>
      </c>
      <c r="I43">
        <f>$C43*(H43/100)</f>
        <v>5000</v>
      </c>
      <c r="L43">
        <f t="shared" si="0"/>
        <v>0</v>
      </c>
      <c r="O43">
        <f t="shared" si="3"/>
        <v>0</v>
      </c>
      <c r="R43">
        <f t="shared" si="4"/>
        <v>0</v>
      </c>
      <c r="U43">
        <f t="shared" si="5"/>
        <v>0</v>
      </c>
      <c r="X43">
        <f t="shared" si="6"/>
        <v>0</v>
      </c>
      <c r="AA43">
        <f t="shared" si="7"/>
        <v>0</v>
      </c>
      <c r="AD43">
        <f t="shared" si="8"/>
        <v>0</v>
      </c>
      <c r="AG43">
        <f t="shared" si="9"/>
        <v>0</v>
      </c>
      <c r="AJ43">
        <f t="shared" si="10"/>
        <v>0</v>
      </c>
      <c r="AM43">
        <f t="shared" si="11"/>
        <v>0</v>
      </c>
      <c r="AP43">
        <f t="shared" si="12"/>
        <v>0</v>
      </c>
      <c r="AS43">
        <f t="shared" si="13"/>
        <v>0</v>
      </c>
      <c r="AV43">
        <f t="shared" si="14"/>
        <v>0</v>
      </c>
      <c r="AY43">
        <f t="shared" si="15"/>
        <v>0</v>
      </c>
      <c r="BB43">
        <f t="shared" si="16"/>
        <v>0</v>
      </c>
      <c r="BE43">
        <f t="shared" si="17"/>
        <v>0</v>
      </c>
      <c r="BH43">
        <f t="shared" si="18"/>
        <v>0</v>
      </c>
      <c r="BK43">
        <f t="shared" si="19"/>
        <v>0</v>
      </c>
      <c r="BN43">
        <f t="shared" si="20"/>
        <v>0</v>
      </c>
      <c r="BQ43">
        <f t="shared" si="21"/>
        <v>0</v>
      </c>
      <c r="BT43">
        <f t="shared" si="22"/>
        <v>0</v>
      </c>
      <c r="BV43">
        <f t="shared" si="23"/>
        <v>5000</v>
      </c>
      <c r="BW43">
        <f t="shared" si="24"/>
        <v>5000</v>
      </c>
      <c r="BX43">
        <f t="shared" si="25"/>
        <v>0</v>
      </c>
    </row>
    <row r="44" spans="1:76" x14ac:dyDescent="0.3">
      <c r="A44" t="s">
        <v>82</v>
      </c>
      <c r="B44" t="s">
        <v>86</v>
      </c>
      <c r="C44">
        <v>5000</v>
      </c>
      <c r="D44">
        <v>2027</v>
      </c>
      <c r="F44">
        <f t="shared" si="1"/>
        <v>0</v>
      </c>
      <c r="H44">
        <v>100</v>
      </c>
      <c r="I44">
        <f t="shared" si="2"/>
        <v>5000</v>
      </c>
      <c r="L44">
        <f t="shared" si="0"/>
        <v>0</v>
      </c>
      <c r="N44">
        <v>0</v>
      </c>
      <c r="O44">
        <f t="shared" si="3"/>
        <v>0</v>
      </c>
      <c r="R44">
        <f t="shared" si="4"/>
        <v>0</v>
      </c>
      <c r="U44">
        <f t="shared" si="5"/>
        <v>0</v>
      </c>
      <c r="X44">
        <f t="shared" si="6"/>
        <v>0</v>
      </c>
      <c r="AA44">
        <f t="shared" si="7"/>
        <v>0</v>
      </c>
      <c r="AD44">
        <f t="shared" si="8"/>
        <v>0</v>
      </c>
      <c r="AG44">
        <f t="shared" si="9"/>
        <v>0</v>
      </c>
      <c r="AJ44">
        <f t="shared" si="10"/>
        <v>0</v>
      </c>
      <c r="AM44">
        <f t="shared" si="11"/>
        <v>0</v>
      </c>
      <c r="AP44">
        <f t="shared" si="12"/>
        <v>0</v>
      </c>
      <c r="AS44">
        <f t="shared" si="13"/>
        <v>0</v>
      </c>
      <c r="AV44">
        <f t="shared" si="14"/>
        <v>0</v>
      </c>
      <c r="AY44">
        <f t="shared" si="15"/>
        <v>0</v>
      </c>
      <c r="BB44">
        <f t="shared" si="16"/>
        <v>0</v>
      </c>
      <c r="BE44">
        <f t="shared" si="17"/>
        <v>0</v>
      </c>
      <c r="BH44">
        <f t="shared" si="18"/>
        <v>0</v>
      </c>
      <c r="BK44">
        <f t="shared" si="19"/>
        <v>0</v>
      </c>
      <c r="BN44">
        <f t="shared" si="20"/>
        <v>0</v>
      </c>
      <c r="BQ44">
        <f t="shared" si="21"/>
        <v>0</v>
      </c>
      <c r="BT44">
        <f t="shared" si="22"/>
        <v>0</v>
      </c>
      <c r="BV44">
        <f t="shared" si="23"/>
        <v>5000</v>
      </c>
      <c r="BW44">
        <f t="shared" si="24"/>
        <v>5000</v>
      </c>
      <c r="BX44">
        <f t="shared" si="25"/>
        <v>0</v>
      </c>
    </row>
    <row r="45" spans="1:76" x14ac:dyDescent="0.3">
      <c r="F45">
        <f t="shared" si="1"/>
        <v>0</v>
      </c>
      <c r="I45">
        <f t="shared" si="2"/>
        <v>0</v>
      </c>
      <c r="L45">
        <f t="shared" si="0"/>
        <v>0</v>
      </c>
      <c r="O45">
        <f t="shared" si="3"/>
        <v>0</v>
      </c>
      <c r="R45">
        <f t="shared" si="4"/>
        <v>0</v>
      </c>
      <c r="U45">
        <f t="shared" si="5"/>
        <v>0</v>
      </c>
      <c r="X45">
        <f t="shared" si="6"/>
        <v>0</v>
      </c>
      <c r="AA45">
        <f t="shared" si="7"/>
        <v>0</v>
      </c>
      <c r="AD45">
        <f t="shared" si="8"/>
        <v>0</v>
      </c>
      <c r="AG45">
        <f t="shared" si="9"/>
        <v>0</v>
      </c>
      <c r="AJ45">
        <f t="shared" si="10"/>
        <v>0</v>
      </c>
      <c r="AM45">
        <f t="shared" si="11"/>
        <v>0</v>
      </c>
      <c r="AP45">
        <f t="shared" si="12"/>
        <v>0</v>
      </c>
      <c r="AS45">
        <f t="shared" si="13"/>
        <v>0</v>
      </c>
      <c r="AV45">
        <f t="shared" si="14"/>
        <v>0</v>
      </c>
      <c r="AY45">
        <f t="shared" si="15"/>
        <v>0</v>
      </c>
      <c r="BB45">
        <f t="shared" si="16"/>
        <v>0</v>
      </c>
      <c r="BE45">
        <f t="shared" si="17"/>
        <v>0</v>
      </c>
      <c r="BH45">
        <f t="shared" si="18"/>
        <v>0</v>
      </c>
      <c r="BK45">
        <f t="shared" si="19"/>
        <v>0</v>
      </c>
      <c r="BN45">
        <f t="shared" si="20"/>
        <v>0</v>
      </c>
      <c r="BQ45">
        <f t="shared" si="21"/>
        <v>0</v>
      </c>
      <c r="BT45">
        <f t="shared" si="22"/>
        <v>0</v>
      </c>
      <c r="BV45">
        <f t="shared" si="23"/>
        <v>0</v>
      </c>
      <c r="BW45">
        <f t="shared" si="24"/>
        <v>0</v>
      </c>
      <c r="BX45">
        <f t="shared" si="25"/>
        <v>0</v>
      </c>
    </row>
    <row r="46" spans="1:76" x14ac:dyDescent="0.3">
      <c r="A46" t="s">
        <v>87</v>
      </c>
      <c r="B46" t="s">
        <v>88</v>
      </c>
      <c r="C46">
        <v>20000</v>
      </c>
      <c r="D46">
        <v>2024</v>
      </c>
      <c r="E46">
        <v>0</v>
      </c>
      <c r="F46">
        <f t="shared" si="1"/>
        <v>0</v>
      </c>
      <c r="H46">
        <v>100</v>
      </c>
      <c r="I46">
        <f t="shared" si="2"/>
        <v>20000</v>
      </c>
      <c r="K46">
        <v>0</v>
      </c>
      <c r="L46">
        <f>$C46*(K46/100)</f>
        <v>0</v>
      </c>
      <c r="N46">
        <v>0</v>
      </c>
      <c r="O46">
        <f t="shared" si="3"/>
        <v>0</v>
      </c>
      <c r="Q46">
        <v>0</v>
      </c>
      <c r="R46">
        <f t="shared" si="4"/>
        <v>0</v>
      </c>
      <c r="T46">
        <v>0</v>
      </c>
      <c r="U46">
        <f t="shared" si="5"/>
        <v>0</v>
      </c>
      <c r="W46">
        <v>0</v>
      </c>
      <c r="X46">
        <f t="shared" si="6"/>
        <v>0</v>
      </c>
      <c r="Z46">
        <v>0</v>
      </c>
      <c r="AA46">
        <f t="shared" si="7"/>
        <v>0</v>
      </c>
      <c r="AC46">
        <v>0</v>
      </c>
      <c r="AD46">
        <f t="shared" si="8"/>
        <v>0</v>
      </c>
      <c r="AF46">
        <v>0</v>
      </c>
      <c r="AG46">
        <f t="shared" si="9"/>
        <v>0</v>
      </c>
      <c r="AI46">
        <v>0</v>
      </c>
      <c r="AJ46">
        <f t="shared" si="10"/>
        <v>0</v>
      </c>
      <c r="AL46">
        <v>0</v>
      </c>
      <c r="AM46">
        <f t="shared" si="11"/>
        <v>0</v>
      </c>
      <c r="AP46">
        <f t="shared" si="12"/>
        <v>0</v>
      </c>
      <c r="AS46">
        <f t="shared" si="13"/>
        <v>0</v>
      </c>
      <c r="AV46">
        <f t="shared" si="14"/>
        <v>0</v>
      </c>
      <c r="AY46">
        <f t="shared" si="15"/>
        <v>0</v>
      </c>
      <c r="BB46">
        <f t="shared" si="16"/>
        <v>0</v>
      </c>
      <c r="BE46">
        <f t="shared" si="17"/>
        <v>0</v>
      </c>
      <c r="BH46">
        <f t="shared" si="18"/>
        <v>0</v>
      </c>
      <c r="BK46">
        <f t="shared" si="19"/>
        <v>0</v>
      </c>
      <c r="BN46">
        <f t="shared" si="20"/>
        <v>0</v>
      </c>
      <c r="BQ46">
        <f t="shared" si="21"/>
        <v>0</v>
      </c>
      <c r="BT46">
        <f t="shared" si="22"/>
        <v>0</v>
      </c>
      <c r="BV46">
        <f t="shared" si="23"/>
        <v>20000</v>
      </c>
      <c r="BW46">
        <f t="shared" si="24"/>
        <v>20000</v>
      </c>
      <c r="BX46">
        <f t="shared" si="25"/>
        <v>0</v>
      </c>
    </row>
    <row r="48" spans="1:76" x14ac:dyDescent="0.3">
      <c r="B48" s="6" t="s">
        <v>28</v>
      </c>
      <c r="F48">
        <f>SUM(F4:F46)</f>
        <v>168000</v>
      </c>
      <c r="I48">
        <f>SUM(I4:I46)</f>
        <v>42000</v>
      </c>
      <c r="L48">
        <f>SUM(L4:L46)</f>
        <v>47500</v>
      </c>
      <c r="O48">
        <f>SUM(O4:O46)</f>
        <v>127000</v>
      </c>
      <c r="R48">
        <f>SUM(R4:R46)</f>
        <v>77000</v>
      </c>
      <c r="U48">
        <f>SUM(U4:U46)</f>
        <v>21250</v>
      </c>
      <c r="X48">
        <f>SUM(X4:X46)</f>
        <v>24300</v>
      </c>
      <c r="AA48">
        <f>SUM(AA4:AA46)</f>
        <v>24300</v>
      </c>
      <c r="AD48">
        <f>SUM(AD4:AD46)</f>
        <v>32750</v>
      </c>
      <c r="AG48">
        <f>SUM(AG4:AG46)</f>
        <v>27500</v>
      </c>
      <c r="AJ48">
        <f>SUM(AJ4:AJ46)</f>
        <v>114550</v>
      </c>
      <c r="AM48">
        <f>SUM(AM4:AM46)</f>
        <v>154250</v>
      </c>
      <c r="AP48">
        <f>SUM(AP4:AP46)</f>
        <v>0</v>
      </c>
      <c r="AS48">
        <f>SUM(AS4:AS46)</f>
        <v>0</v>
      </c>
      <c r="AV48">
        <f>SUM(AV4:AV46)</f>
        <v>0</v>
      </c>
      <c r="AY48">
        <f>SUM(AY4:AY46)</f>
        <v>0</v>
      </c>
      <c r="BB48">
        <f>SUM(BB4:BB46)</f>
        <v>0</v>
      </c>
      <c r="BE48">
        <f>SUM(BE4:BE46)</f>
        <v>0</v>
      </c>
      <c r="BH48">
        <f>SUM(BH4:BH46)</f>
        <v>0</v>
      </c>
      <c r="BK48">
        <f>SUM(BK4:BK46)</f>
        <v>18000</v>
      </c>
      <c r="BN48">
        <f>SUM(BN4:BN46)</f>
        <v>0</v>
      </c>
      <c r="BQ48">
        <f>SUM(BQ4:BQ46)</f>
        <v>0</v>
      </c>
      <c r="BT48">
        <f>SUM(BT4:BT46)</f>
        <v>0</v>
      </c>
      <c r="BV48">
        <f>SUM(BV4:BV46)</f>
        <v>878400</v>
      </c>
      <c r="BW48">
        <f>SUM(BW4:BW46)</f>
        <v>1650800</v>
      </c>
      <c r="BX48">
        <f>SUM(BX4:BX46)</f>
        <v>772400</v>
      </c>
    </row>
    <row r="51" spans="3:4" x14ac:dyDescent="0.3">
      <c r="C51">
        <v>259500</v>
      </c>
      <c r="D51">
        <v>2024</v>
      </c>
    </row>
    <row r="52" spans="3:4" x14ac:dyDescent="0.3">
      <c r="C52">
        <v>0</v>
      </c>
      <c r="D52">
        <v>2025</v>
      </c>
    </row>
    <row r="53" spans="3:4" x14ac:dyDescent="0.3">
      <c r="C53">
        <v>133037</v>
      </c>
      <c r="D53">
        <v>2026</v>
      </c>
    </row>
    <row r="54" spans="3:4" x14ac:dyDescent="0.3">
      <c r="C54">
        <v>40495</v>
      </c>
      <c r="D54">
        <v>2027</v>
      </c>
    </row>
    <row r="55" spans="3:4" x14ac:dyDescent="0.3">
      <c r="C55">
        <v>79550</v>
      </c>
      <c r="D55">
        <v>2028</v>
      </c>
    </row>
    <row r="56" spans="3:4" x14ac:dyDescent="0.3">
      <c r="C56">
        <v>30416</v>
      </c>
      <c r="D56">
        <v>2029</v>
      </c>
    </row>
    <row r="57" spans="3:4" x14ac:dyDescent="0.3">
      <c r="C57">
        <v>0</v>
      </c>
      <c r="D57">
        <v>2030</v>
      </c>
    </row>
    <row r="58" spans="3:4" x14ac:dyDescent="0.3">
      <c r="C58">
        <v>0</v>
      </c>
      <c r="D58">
        <v>2031</v>
      </c>
    </row>
    <row r="59" spans="3:4" x14ac:dyDescent="0.3">
      <c r="C59">
        <v>17107</v>
      </c>
      <c r="D59">
        <v>2032</v>
      </c>
    </row>
    <row r="60" spans="3:4" x14ac:dyDescent="0.3">
      <c r="C60">
        <v>0</v>
      </c>
      <c r="D60">
        <v>2033</v>
      </c>
    </row>
    <row r="61" spans="3:4" x14ac:dyDescent="0.3">
      <c r="C61">
        <v>791339</v>
      </c>
      <c r="D61">
        <v>2034</v>
      </c>
    </row>
    <row r="62" spans="3:4" x14ac:dyDescent="0.3">
      <c r="C62">
        <v>0</v>
      </c>
      <c r="D62">
        <v>2035</v>
      </c>
    </row>
    <row r="63" spans="3:4" x14ac:dyDescent="0.3">
      <c r="C63">
        <v>0</v>
      </c>
      <c r="D63">
        <v>2036</v>
      </c>
    </row>
    <row r="64" spans="3:4" x14ac:dyDescent="0.3">
      <c r="C64">
        <v>12488</v>
      </c>
      <c r="D64">
        <v>2037</v>
      </c>
    </row>
    <row r="65" spans="3:4" x14ac:dyDescent="0.3">
      <c r="C65">
        <v>0</v>
      </c>
      <c r="D65">
        <v>2038</v>
      </c>
    </row>
    <row r="66" spans="3:4" x14ac:dyDescent="0.3">
      <c r="C66">
        <v>0</v>
      </c>
      <c r="D66">
        <v>2039</v>
      </c>
    </row>
    <row r="67" spans="3:4" x14ac:dyDescent="0.3">
      <c r="C67">
        <v>0</v>
      </c>
      <c r="D67">
        <v>2040</v>
      </c>
    </row>
    <row r="68" spans="3:4" x14ac:dyDescent="0.3">
      <c r="C68">
        <v>0</v>
      </c>
      <c r="D68">
        <v>2041</v>
      </c>
    </row>
    <row r="69" spans="3:4" x14ac:dyDescent="0.3">
      <c r="C69">
        <v>15194</v>
      </c>
      <c r="D69">
        <v>2042</v>
      </c>
    </row>
    <row r="70" spans="3:4" x14ac:dyDescent="0.3">
      <c r="C70">
        <v>45719</v>
      </c>
      <c r="D70">
        <v>2043</v>
      </c>
    </row>
    <row r="71" spans="3:4" x14ac:dyDescent="0.3">
      <c r="C71">
        <v>475474</v>
      </c>
      <c r="D71">
        <v>2044</v>
      </c>
    </row>
    <row r="72" spans="3:4" x14ac:dyDescent="0.3">
      <c r="C72">
        <v>0</v>
      </c>
      <c r="D72">
        <v>2045</v>
      </c>
    </row>
    <row r="73" spans="3:4" x14ac:dyDescent="0.3">
      <c r="C73">
        <v>206183</v>
      </c>
      <c r="D73">
        <v>2046</v>
      </c>
    </row>
    <row r="74" spans="3:4" x14ac:dyDescent="0.3">
      <c r="C74">
        <v>76406</v>
      </c>
      <c r="D74">
        <v>2047</v>
      </c>
    </row>
    <row r="75" spans="3:4" x14ac:dyDescent="0.3">
      <c r="C75">
        <v>48703</v>
      </c>
      <c r="D75">
        <v>2048</v>
      </c>
    </row>
    <row r="76" spans="3:4" x14ac:dyDescent="0.3">
      <c r="C76">
        <v>13329</v>
      </c>
      <c r="D76">
        <v>2049</v>
      </c>
    </row>
    <row r="77" spans="3:4" x14ac:dyDescent="0.3">
      <c r="C77">
        <v>0</v>
      </c>
      <c r="D77">
        <v>2050</v>
      </c>
    </row>
    <row r="78" spans="3:4" x14ac:dyDescent="0.3">
      <c r="C78">
        <v>464222</v>
      </c>
      <c r="D78">
        <v>2051</v>
      </c>
    </row>
    <row r="79" spans="3:4" x14ac:dyDescent="0.3">
      <c r="C79">
        <v>37484</v>
      </c>
      <c r="D79">
        <v>2052</v>
      </c>
    </row>
    <row r="80" spans="3:4" x14ac:dyDescent="0.3">
      <c r="C80">
        <v>0</v>
      </c>
      <c r="D80">
        <v>2053</v>
      </c>
    </row>
    <row r="81" spans="3:4" x14ac:dyDescent="0.3">
      <c r="C81">
        <v>0</v>
      </c>
      <c r="D81">
        <v>2054</v>
      </c>
    </row>
  </sheetData>
  <mergeCells count="4">
    <mergeCell ref="H2:I2"/>
    <mergeCell ref="K2:L2"/>
    <mergeCell ref="N2:O2"/>
    <mergeCell ref="E2:F2"/>
  </mergeCells>
  <conditionalFormatting sqref="BX4:BX46">
    <cfRule type="cellIs" dxfId="1" priority="1" operator="lessThan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FCA2-E199-430F-90E0-4E01A4E9568E}">
  <sheetPr>
    <pageSetUpPr fitToPage="1"/>
  </sheetPr>
  <dimension ref="A2:DF83"/>
  <sheetViews>
    <sheetView zoomScale="75" zoomScaleNormal="75" workbookViewId="0">
      <pane xSplit="4" ySplit="3" topLeftCell="E51" activePane="bottomRight" state="frozen"/>
      <selection pane="topRight" activeCell="E1" sqref="E1"/>
      <selection pane="bottomLeft" activeCell="A4" sqref="A4"/>
      <selection pane="bottomRight" activeCell="AF29" sqref="AF29"/>
    </sheetView>
  </sheetViews>
  <sheetFormatPr defaultRowHeight="14.4" x14ac:dyDescent="0.3"/>
  <cols>
    <col min="1" max="1" width="17.5546875" bestFit="1" customWidth="1"/>
    <col min="2" max="2" width="37.33203125" bestFit="1" customWidth="1"/>
    <col min="3" max="3" width="14.44140625" bestFit="1" customWidth="1"/>
    <col min="4" max="4" width="12.44140625" bestFit="1" customWidth="1"/>
    <col min="7" max="7" width="3.6640625" customWidth="1"/>
    <col min="10" max="10" width="3.5546875" customWidth="1"/>
    <col min="13" max="13" width="3" customWidth="1"/>
    <col min="16" max="16" width="3" customWidth="1"/>
    <col min="19" max="19" width="3.6640625" customWidth="1"/>
    <col min="22" max="22" width="3.44140625" customWidth="1"/>
    <col min="25" max="25" width="3.109375" customWidth="1"/>
    <col min="28" max="28" width="2.77734375" customWidth="1"/>
    <col min="31" max="31" width="3.109375" customWidth="1"/>
    <col min="34" max="34" width="3" customWidth="1"/>
    <col min="37" max="37" width="3.109375" customWidth="1"/>
    <col min="40" max="40" width="3.109375" customWidth="1"/>
    <col min="41" max="72" width="0" hidden="1" customWidth="1"/>
    <col min="75" max="75" width="3.109375" customWidth="1"/>
    <col min="78" max="78" width="3.109375" customWidth="1"/>
    <col min="81" max="81" width="3.109375" customWidth="1"/>
    <col min="84" max="84" width="3.109375" customWidth="1"/>
    <col min="87" max="87" width="3.109375" customWidth="1"/>
    <col min="90" max="90" width="3.109375" customWidth="1"/>
    <col min="93" max="93" width="3.109375" customWidth="1"/>
    <col min="96" max="96" width="3.109375" customWidth="1"/>
    <col min="99" max="99" width="3.109375" customWidth="1"/>
    <col min="102" max="102" width="3.109375" customWidth="1"/>
    <col min="104" max="104" width="9.33203125" bestFit="1" customWidth="1"/>
    <col min="105" max="105" width="12.5546875" bestFit="1" customWidth="1"/>
    <col min="106" max="106" width="11.109375" bestFit="1" customWidth="1"/>
  </cols>
  <sheetData>
    <row r="2" spans="1:110" s="6" customFormat="1" x14ac:dyDescent="0.3">
      <c r="E2" s="24">
        <v>2024</v>
      </c>
      <c r="F2" s="24"/>
      <c r="H2" s="24">
        <v>2025</v>
      </c>
      <c r="I2" s="24"/>
      <c r="K2" s="24">
        <v>2026</v>
      </c>
      <c r="L2" s="24"/>
      <c r="N2" s="24">
        <v>2027</v>
      </c>
      <c r="O2" s="24"/>
      <c r="Q2" s="24">
        <v>2028</v>
      </c>
      <c r="R2" s="24"/>
      <c r="T2" s="24">
        <v>2029</v>
      </c>
      <c r="U2" s="24"/>
      <c r="W2" s="24">
        <v>2030</v>
      </c>
      <c r="X2" s="24"/>
      <c r="Z2" s="24">
        <v>2031</v>
      </c>
      <c r="AA2" s="24"/>
      <c r="AC2" s="24">
        <v>2032</v>
      </c>
      <c r="AD2" s="24"/>
      <c r="AF2" s="24">
        <v>2033</v>
      </c>
      <c r="AG2" s="24"/>
      <c r="AI2" s="24">
        <v>2034</v>
      </c>
      <c r="AJ2" s="24"/>
      <c r="AL2" s="24">
        <v>2035</v>
      </c>
      <c r="AM2" s="24"/>
      <c r="AO2" s="24">
        <v>2036</v>
      </c>
      <c r="AP2" s="24"/>
      <c r="AR2" s="24">
        <v>2037</v>
      </c>
      <c r="AS2" s="24"/>
      <c r="AU2" s="24">
        <v>2038</v>
      </c>
      <c r="AV2" s="24"/>
      <c r="AX2" s="24">
        <v>2039</v>
      </c>
      <c r="AY2" s="24"/>
      <c r="BA2" s="24">
        <v>2040</v>
      </c>
      <c r="BB2" s="24"/>
      <c r="BD2" s="24">
        <v>2041</v>
      </c>
      <c r="BE2" s="24"/>
      <c r="BG2" s="24">
        <v>2042</v>
      </c>
      <c r="BH2" s="24"/>
      <c r="BJ2" s="24">
        <v>2043</v>
      </c>
      <c r="BK2" s="24"/>
      <c r="BM2" s="24">
        <v>2044</v>
      </c>
      <c r="BN2" s="24"/>
      <c r="BP2" s="24">
        <v>2045</v>
      </c>
      <c r="BQ2" s="24"/>
      <c r="BS2" s="24">
        <v>2046</v>
      </c>
      <c r="BT2" s="24"/>
      <c r="BU2" s="24">
        <v>2036</v>
      </c>
      <c r="BV2" s="24"/>
      <c r="BX2" s="24">
        <v>2037</v>
      </c>
      <c r="BY2" s="24"/>
      <c r="CA2" s="24">
        <v>2038</v>
      </c>
      <c r="CB2" s="24"/>
      <c r="CD2" s="24">
        <v>2039</v>
      </c>
      <c r="CE2" s="24"/>
      <c r="CG2" s="24">
        <v>2040</v>
      </c>
      <c r="CH2" s="24"/>
      <c r="CJ2" s="24">
        <v>2041</v>
      </c>
      <c r="CK2" s="24"/>
      <c r="CM2" s="24">
        <v>2042</v>
      </c>
      <c r="CN2" s="24"/>
      <c r="CP2" s="24">
        <v>2043</v>
      </c>
      <c r="CQ2" s="24"/>
      <c r="CS2" s="24">
        <v>2044</v>
      </c>
      <c r="CT2" s="24"/>
      <c r="CV2" s="24">
        <v>2045</v>
      </c>
      <c r="CW2" s="24"/>
    </row>
    <row r="3" spans="1:110" s="6" customFormat="1" x14ac:dyDescent="0.3">
      <c r="A3" s="6" t="s">
        <v>44</v>
      </c>
      <c r="B3" s="6" t="s">
        <v>46</v>
      </c>
      <c r="C3" s="6" t="s">
        <v>101</v>
      </c>
      <c r="D3" s="6" t="s">
        <v>100</v>
      </c>
      <c r="E3" s="6" t="s">
        <v>48</v>
      </c>
      <c r="F3" s="7" t="s">
        <v>8</v>
      </c>
      <c r="H3" s="6" t="s">
        <v>7</v>
      </c>
      <c r="I3" s="7" t="s">
        <v>8</v>
      </c>
      <c r="K3" s="6" t="s">
        <v>7</v>
      </c>
      <c r="L3" s="7" t="s">
        <v>8</v>
      </c>
      <c r="N3" s="6" t="s">
        <v>7</v>
      </c>
      <c r="O3" s="7" t="s">
        <v>8</v>
      </c>
      <c r="Q3" s="6" t="s">
        <v>7</v>
      </c>
      <c r="R3" s="7" t="s">
        <v>8</v>
      </c>
      <c r="T3" s="6" t="s">
        <v>7</v>
      </c>
      <c r="U3" s="7" t="s">
        <v>8</v>
      </c>
      <c r="W3" s="6" t="s">
        <v>7</v>
      </c>
      <c r="X3" s="7" t="s">
        <v>8</v>
      </c>
      <c r="Z3" s="6" t="s">
        <v>7</v>
      </c>
      <c r="AA3" s="7" t="s">
        <v>8</v>
      </c>
      <c r="AC3" s="6" t="s">
        <v>7</v>
      </c>
      <c r="AD3" s="7" t="s">
        <v>8</v>
      </c>
      <c r="AF3" s="6" t="s">
        <v>7</v>
      </c>
      <c r="AG3" s="7" t="s">
        <v>8</v>
      </c>
      <c r="AI3" s="6" t="s">
        <v>7</v>
      </c>
      <c r="AJ3" s="7" t="s">
        <v>8</v>
      </c>
      <c r="AL3" s="6" t="s">
        <v>7</v>
      </c>
      <c r="AM3" s="7" t="s">
        <v>8</v>
      </c>
      <c r="AO3" s="6" t="s">
        <v>7</v>
      </c>
      <c r="AP3" s="7" t="s">
        <v>8</v>
      </c>
      <c r="AR3" s="6" t="s">
        <v>7</v>
      </c>
      <c r="AS3" s="7" t="s">
        <v>8</v>
      </c>
      <c r="AU3" s="6" t="s">
        <v>7</v>
      </c>
      <c r="AV3" s="7" t="s">
        <v>8</v>
      </c>
      <c r="AX3" s="6" t="s">
        <v>7</v>
      </c>
      <c r="AY3" s="7" t="s">
        <v>8</v>
      </c>
      <c r="BA3" s="6" t="s">
        <v>7</v>
      </c>
      <c r="BB3" s="7" t="s">
        <v>8</v>
      </c>
      <c r="BD3" s="6" t="s">
        <v>7</v>
      </c>
      <c r="BE3" s="7" t="s">
        <v>8</v>
      </c>
      <c r="BG3" s="6" t="s">
        <v>7</v>
      </c>
      <c r="BH3" s="7" t="s">
        <v>8</v>
      </c>
      <c r="BJ3" s="6" t="s">
        <v>7</v>
      </c>
      <c r="BK3" s="7" t="s">
        <v>8</v>
      </c>
      <c r="BM3" s="6" t="s">
        <v>7</v>
      </c>
      <c r="BN3" s="7" t="s">
        <v>8</v>
      </c>
      <c r="BP3" s="6" t="s">
        <v>7</v>
      </c>
      <c r="BQ3" s="7" t="s">
        <v>8</v>
      </c>
      <c r="BS3" s="6" t="s">
        <v>7</v>
      </c>
      <c r="BT3" s="7" t="s">
        <v>8</v>
      </c>
      <c r="BU3" s="6" t="s">
        <v>7</v>
      </c>
      <c r="BV3" s="7" t="s">
        <v>8</v>
      </c>
      <c r="BX3" s="6" t="s">
        <v>7</v>
      </c>
      <c r="BY3" s="7" t="s">
        <v>8</v>
      </c>
      <c r="CA3" s="6" t="s">
        <v>7</v>
      </c>
      <c r="CB3" s="7" t="s">
        <v>8</v>
      </c>
      <c r="CD3" s="6" t="s">
        <v>7</v>
      </c>
      <c r="CE3" s="7" t="s">
        <v>8</v>
      </c>
      <c r="CG3" s="6" t="s">
        <v>7</v>
      </c>
      <c r="CH3" s="7" t="s">
        <v>8</v>
      </c>
      <c r="CJ3" s="6" t="s">
        <v>7</v>
      </c>
      <c r="CK3" s="7" t="s">
        <v>8</v>
      </c>
      <c r="CM3" s="6" t="s">
        <v>7</v>
      </c>
      <c r="CN3" s="7" t="s">
        <v>8</v>
      </c>
      <c r="CP3" s="6" t="s">
        <v>7</v>
      </c>
      <c r="CQ3" s="7" t="s">
        <v>8</v>
      </c>
      <c r="CS3" s="6" t="s">
        <v>7</v>
      </c>
      <c r="CT3" s="7" t="s">
        <v>8</v>
      </c>
      <c r="CV3" s="6" t="s">
        <v>7</v>
      </c>
      <c r="CW3" s="7" t="s">
        <v>8</v>
      </c>
      <c r="CZ3" s="6" t="s">
        <v>49</v>
      </c>
      <c r="DA3" s="6" t="s">
        <v>50</v>
      </c>
      <c r="DB3" s="6" t="s">
        <v>51</v>
      </c>
    </row>
    <row r="4" spans="1:110" x14ac:dyDescent="0.3">
      <c r="A4" t="s">
        <v>45</v>
      </c>
      <c r="B4" t="s">
        <v>52</v>
      </c>
      <c r="C4" s="3">
        <v>87000</v>
      </c>
      <c r="D4">
        <v>2026</v>
      </c>
      <c r="E4">
        <v>0</v>
      </c>
      <c r="F4">
        <f>$C4*(E4/100)</f>
        <v>0</v>
      </c>
      <c r="H4">
        <v>0</v>
      </c>
      <c r="I4">
        <f>$C4*(H4/100)</f>
        <v>0</v>
      </c>
      <c r="K4">
        <v>0</v>
      </c>
      <c r="L4">
        <f t="shared" ref="L4:L45" si="0">$C4*(K4/100)</f>
        <v>0</v>
      </c>
      <c r="N4">
        <v>100</v>
      </c>
      <c r="O4">
        <f>$C4*(N4/100)</f>
        <v>87000</v>
      </c>
      <c r="R4">
        <f>$C4*(Q4/100)</f>
        <v>0</v>
      </c>
      <c r="U4">
        <f>$C4*(T4/100)</f>
        <v>0</v>
      </c>
      <c r="X4">
        <f>$C4*(W4/100)</f>
        <v>0</v>
      </c>
      <c r="AA4">
        <f>$C4*(Z4/100)</f>
        <v>0</v>
      </c>
      <c r="AD4">
        <f>$C4*(AC4/100)</f>
        <v>0</v>
      </c>
      <c r="AG4">
        <f>$C4*(AF4/100)</f>
        <v>0</v>
      </c>
      <c r="AJ4">
        <f>$C4*(AI4/100)</f>
        <v>0</v>
      </c>
      <c r="AM4">
        <f>$C4*(AL4/100)</f>
        <v>0</v>
      </c>
      <c r="AP4">
        <f>$C4*(AO4/100)</f>
        <v>0</v>
      </c>
      <c r="AS4">
        <f>$C4*(AR4/100)</f>
        <v>0</v>
      </c>
      <c r="AV4">
        <f>$C4*(AU4/100)</f>
        <v>0</v>
      </c>
      <c r="AY4">
        <f>$C4*(AX4/100)</f>
        <v>0</v>
      </c>
      <c r="BB4">
        <f>$C4*(BA4/100)</f>
        <v>0</v>
      </c>
      <c r="BE4">
        <f>$C4*(BD4/100)</f>
        <v>0</v>
      </c>
      <c r="BH4">
        <f>$C4*(BG4/100)</f>
        <v>0</v>
      </c>
      <c r="BK4">
        <f>$C4*(BJ4/100)</f>
        <v>0</v>
      </c>
      <c r="BN4">
        <f>$C4*(BM4/100)</f>
        <v>0</v>
      </c>
      <c r="BQ4">
        <f>$C4*(BP4/100)</f>
        <v>0</v>
      </c>
      <c r="BT4">
        <f>$C4*(BS4/100)</f>
        <v>0</v>
      </c>
      <c r="BV4">
        <f>$C4*(BU4/100)</f>
        <v>0</v>
      </c>
      <c r="BY4">
        <f>$C4*(BX4/100)</f>
        <v>0</v>
      </c>
      <c r="CB4">
        <f>$C4*(CA4/100)</f>
        <v>0</v>
      </c>
      <c r="CE4">
        <f>$C4*(CD4/100)</f>
        <v>0</v>
      </c>
      <c r="CH4">
        <f>$C4*(CG4/100)</f>
        <v>0</v>
      </c>
      <c r="CK4">
        <f>$C4*(CJ4/100)</f>
        <v>0</v>
      </c>
      <c r="CN4">
        <f>$C4*(CM4/100)</f>
        <v>0</v>
      </c>
      <c r="CQ4">
        <f>$C4*(CP4/100)</f>
        <v>0</v>
      </c>
      <c r="CT4">
        <f>$C4*(CS4/100)</f>
        <v>0</v>
      </c>
      <c r="CW4">
        <f>$C4*(CV4/100)</f>
        <v>0</v>
      </c>
      <c r="CZ4">
        <f>SUM(BT4,BQ4,BN4,BK4,BH4,BE4,BB4,AY4,AV4,AS4,AP4,AM4,AJ4,AG4,AD4,AA4,X4,U4,R4,O4,L4,I4,F4,BV4,BY4,CB4,CE4,CH4,CK4,CN4,CQ4,CT4,CW4)</f>
        <v>87000</v>
      </c>
      <c r="DA4">
        <f>C4</f>
        <v>87000</v>
      </c>
      <c r="DB4">
        <f>DA4-CZ4</f>
        <v>0</v>
      </c>
    </row>
    <row r="5" spans="1:110" x14ac:dyDescent="0.3">
      <c r="A5" t="s">
        <v>45</v>
      </c>
      <c r="B5" t="s">
        <v>53</v>
      </c>
      <c r="C5" s="3">
        <v>36000</v>
      </c>
      <c r="D5">
        <v>2026</v>
      </c>
      <c r="E5">
        <v>0</v>
      </c>
      <c r="F5">
        <f t="shared" ref="F5:F46" si="1">$C5*(E5/100)</f>
        <v>0</v>
      </c>
      <c r="I5">
        <f t="shared" ref="I5:I46" si="2">$C5*(H5/100)</f>
        <v>0</v>
      </c>
      <c r="K5">
        <v>100</v>
      </c>
      <c r="L5">
        <f t="shared" si="0"/>
        <v>36000</v>
      </c>
      <c r="N5">
        <v>0</v>
      </c>
      <c r="O5">
        <f t="shared" ref="O5:O46" si="3">$C5*(N5/100)</f>
        <v>0</v>
      </c>
      <c r="R5">
        <f t="shared" ref="R5:R46" si="4">$C5*(Q5/100)</f>
        <v>0</v>
      </c>
      <c r="U5">
        <f t="shared" ref="U5:U46" si="5">$C5*(T5/100)</f>
        <v>0</v>
      </c>
      <c r="X5">
        <f t="shared" ref="X5:X46" si="6">$C5*(W5/100)</f>
        <v>0</v>
      </c>
      <c r="AA5">
        <f t="shared" ref="AA5:AA46" si="7">$C5*(Z5/100)</f>
        <v>0</v>
      </c>
      <c r="AD5">
        <f t="shared" ref="AD5:AD46" si="8">$C5*(AC5/100)</f>
        <v>0</v>
      </c>
      <c r="AG5">
        <f t="shared" ref="AG5:AG46" si="9">$C5*(AF5/100)</f>
        <v>0</v>
      </c>
      <c r="AJ5">
        <f t="shared" ref="AJ5:AJ46" si="10">$C5*(AI5/100)</f>
        <v>0</v>
      </c>
      <c r="AM5">
        <f t="shared" ref="AM5:AM46" si="11">$C5*(AL5/100)</f>
        <v>0</v>
      </c>
      <c r="AP5">
        <f t="shared" ref="AP5:AP46" si="12">$C5*(AO5/100)</f>
        <v>0</v>
      </c>
      <c r="AS5">
        <f t="shared" ref="AS5:AS46" si="13">$C5*(AR5/100)</f>
        <v>0</v>
      </c>
      <c r="AV5">
        <f t="shared" ref="AV5:AV46" si="14">$C5*(AU5/100)</f>
        <v>0</v>
      </c>
      <c r="AY5">
        <f t="shared" ref="AY5:AY46" si="15">$C5*(AX5/100)</f>
        <v>0</v>
      </c>
      <c r="BB5">
        <f t="shared" ref="BB5:BB46" si="16">$C5*(BA5/100)</f>
        <v>0</v>
      </c>
      <c r="BE5">
        <f t="shared" ref="BE5:BE46" si="17">$C5*(BD5/100)</f>
        <v>0</v>
      </c>
      <c r="BH5">
        <f t="shared" ref="BH5:BH46" si="18">$C5*(BG5/100)</f>
        <v>0</v>
      </c>
      <c r="BK5">
        <f t="shared" ref="BK5:BK46" si="19">$C5*(BJ5/100)</f>
        <v>0</v>
      </c>
      <c r="BN5">
        <f t="shared" ref="BN5:BN46" si="20">$C5*(BM5/100)</f>
        <v>0</v>
      </c>
      <c r="BQ5">
        <f t="shared" ref="BQ5:BQ46" si="21">$C5*(BP5/100)</f>
        <v>0</v>
      </c>
      <c r="BT5">
        <f t="shared" ref="BT5:BT46" si="22">$C5*(BS5/100)</f>
        <v>0</v>
      </c>
      <c r="BV5">
        <f t="shared" ref="BV5:BV46" si="23">$C5*(BU5/100)</f>
        <v>0</v>
      </c>
      <c r="BY5">
        <f t="shared" ref="BY5:BY46" si="24">$C5*(BX5/100)</f>
        <v>0</v>
      </c>
      <c r="CB5">
        <f t="shared" ref="CB5:CB46" si="25">$C5*(CA5/100)</f>
        <v>0</v>
      </c>
      <c r="CE5">
        <f t="shared" ref="CE5:CE46" si="26">$C5*(CD5/100)</f>
        <v>0</v>
      </c>
      <c r="CH5">
        <f t="shared" ref="CH5:CH46" si="27">$C5*(CG5/100)</f>
        <v>0</v>
      </c>
      <c r="CK5">
        <f t="shared" ref="CK5:CK46" si="28">$C5*(CJ5/100)</f>
        <v>0</v>
      </c>
      <c r="CN5">
        <f t="shared" ref="CN5:CN46" si="29">$C5*(CM5/100)</f>
        <v>0</v>
      </c>
      <c r="CQ5">
        <f t="shared" ref="CQ5:CQ46" si="30">$C5*(CP5/100)</f>
        <v>0</v>
      </c>
      <c r="CT5">
        <f t="shared" ref="CT5:CT46" si="31">$C5*(CS5/100)</f>
        <v>0</v>
      </c>
      <c r="CW5">
        <f t="shared" ref="CW5:CW46" si="32">$C5*(CV5/100)</f>
        <v>0</v>
      </c>
      <c r="CZ5">
        <f t="shared" ref="CZ5:CZ46" si="33">SUM(BT5,BQ5,BN5,BK5,BH5,BE5,BB5,AY5,AV5,AS5,AP5,AM5,AJ5,AG5,AD5,AA5,X5,U5,R5,O5,L5,I5,F5,BV5,BY5,CB5,CE5,CH5,CK5,CN5,CQ5,CT5,CW5)</f>
        <v>36000</v>
      </c>
      <c r="DA5">
        <f t="shared" ref="DA5:DA46" si="34">C5</f>
        <v>36000</v>
      </c>
      <c r="DB5">
        <f t="shared" ref="DB5:DB46" si="35">DA5-CZ5</f>
        <v>0</v>
      </c>
      <c r="DE5" s="19"/>
      <c r="DF5" t="s">
        <v>105</v>
      </c>
    </row>
    <row r="6" spans="1:110" x14ac:dyDescent="0.3">
      <c r="C6" s="3"/>
      <c r="F6">
        <f t="shared" si="1"/>
        <v>0</v>
      </c>
      <c r="I6">
        <f t="shared" si="2"/>
        <v>0</v>
      </c>
      <c r="L6">
        <f t="shared" si="0"/>
        <v>0</v>
      </c>
      <c r="O6">
        <f t="shared" si="3"/>
        <v>0</v>
      </c>
      <c r="R6">
        <f t="shared" si="4"/>
        <v>0</v>
      </c>
      <c r="U6">
        <f t="shared" si="5"/>
        <v>0</v>
      </c>
      <c r="X6">
        <f t="shared" si="6"/>
        <v>0</v>
      </c>
      <c r="AA6">
        <f t="shared" si="7"/>
        <v>0</v>
      </c>
      <c r="AD6">
        <f t="shared" si="8"/>
        <v>0</v>
      </c>
      <c r="AG6">
        <f t="shared" si="9"/>
        <v>0</v>
      </c>
      <c r="AJ6">
        <f t="shared" si="10"/>
        <v>0</v>
      </c>
      <c r="AM6">
        <f t="shared" si="11"/>
        <v>0</v>
      </c>
      <c r="AP6">
        <f t="shared" si="12"/>
        <v>0</v>
      </c>
      <c r="AS6">
        <f t="shared" si="13"/>
        <v>0</v>
      </c>
      <c r="AV6">
        <f t="shared" si="14"/>
        <v>0</v>
      </c>
      <c r="AY6">
        <f t="shared" si="15"/>
        <v>0</v>
      </c>
      <c r="BB6">
        <f t="shared" si="16"/>
        <v>0</v>
      </c>
      <c r="BE6">
        <f t="shared" si="17"/>
        <v>0</v>
      </c>
      <c r="BH6">
        <f t="shared" si="18"/>
        <v>0</v>
      </c>
      <c r="BK6">
        <f t="shared" si="19"/>
        <v>0</v>
      </c>
      <c r="BN6">
        <f t="shared" si="20"/>
        <v>0</v>
      </c>
      <c r="BQ6">
        <f t="shared" si="21"/>
        <v>0</v>
      </c>
      <c r="BT6">
        <f t="shared" si="22"/>
        <v>0</v>
      </c>
      <c r="BV6">
        <f t="shared" si="23"/>
        <v>0</v>
      </c>
      <c r="BY6">
        <f t="shared" si="24"/>
        <v>0</v>
      </c>
      <c r="CB6">
        <f t="shared" si="25"/>
        <v>0</v>
      </c>
      <c r="CE6">
        <f t="shared" si="26"/>
        <v>0</v>
      </c>
      <c r="CH6">
        <f t="shared" si="27"/>
        <v>0</v>
      </c>
      <c r="CK6">
        <f t="shared" si="28"/>
        <v>0</v>
      </c>
      <c r="CN6">
        <f t="shared" si="29"/>
        <v>0</v>
      </c>
      <c r="CQ6">
        <f t="shared" si="30"/>
        <v>0</v>
      </c>
      <c r="CT6">
        <f t="shared" si="31"/>
        <v>0</v>
      </c>
      <c r="CW6">
        <f t="shared" si="32"/>
        <v>0</v>
      </c>
      <c r="CZ6">
        <f t="shared" si="33"/>
        <v>0</v>
      </c>
      <c r="DA6">
        <f t="shared" si="34"/>
        <v>0</v>
      </c>
      <c r="DB6">
        <f t="shared" si="35"/>
        <v>0</v>
      </c>
      <c r="DE6" s="20"/>
      <c r="DF6" t="s">
        <v>106</v>
      </c>
    </row>
    <row r="7" spans="1:110" x14ac:dyDescent="0.3">
      <c r="A7" t="s">
        <v>54</v>
      </c>
      <c r="B7" t="s">
        <v>89</v>
      </c>
      <c r="C7" s="3">
        <v>64000</v>
      </c>
      <c r="D7">
        <v>2024</v>
      </c>
      <c r="E7">
        <v>0</v>
      </c>
      <c r="F7">
        <f t="shared" si="1"/>
        <v>0</v>
      </c>
      <c r="I7">
        <f t="shared" si="2"/>
        <v>0</v>
      </c>
      <c r="L7">
        <f t="shared" si="0"/>
        <v>0</v>
      </c>
      <c r="O7">
        <f t="shared" si="3"/>
        <v>0</v>
      </c>
      <c r="R7">
        <f t="shared" si="4"/>
        <v>0</v>
      </c>
      <c r="U7">
        <f t="shared" si="5"/>
        <v>0</v>
      </c>
      <c r="X7">
        <f t="shared" si="6"/>
        <v>0</v>
      </c>
      <c r="AA7">
        <f t="shared" si="7"/>
        <v>0</v>
      </c>
      <c r="AD7">
        <f t="shared" si="8"/>
        <v>0</v>
      </c>
      <c r="AF7">
        <v>25</v>
      </c>
      <c r="AG7">
        <f t="shared" si="9"/>
        <v>16000</v>
      </c>
      <c r="AI7">
        <v>25</v>
      </c>
      <c r="AJ7">
        <f t="shared" si="10"/>
        <v>16000</v>
      </c>
      <c r="AL7">
        <v>25</v>
      </c>
      <c r="AM7">
        <f t="shared" si="11"/>
        <v>16000</v>
      </c>
      <c r="AP7">
        <f t="shared" si="12"/>
        <v>0</v>
      </c>
      <c r="AS7">
        <f t="shared" si="13"/>
        <v>0</v>
      </c>
      <c r="AV7">
        <f t="shared" si="14"/>
        <v>0</v>
      </c>
      <c r="AY7">
        <f t="shared" si="15"/>
        <v>0</v>
      </c>
      <c r="BB7">
        <f t="shared" si="16"/>
        <v>0</v>
      </c>
      <c r="BE7">
        <f t="shared" si="17"/>
        <v>0</v>
      </c>
      <c r="BH7">
        <f t="shared" si="18"/>
        <v>0</v>
      </c>
      <c r="BK7">
        <f t="shared" si="19"/>
        <v>0</v>
      </c>
      <c r="BN7">
        <f t="shared" si="20"/>
        <v>0</v>
      </c>
      <c r="BQ7">
        <f t="shared" si="21"/>
        <v>0</v>
      </c>
      <c r="BT7">
        <f t="shared" si="22"/>
        <v>0</v>
      </c>
      <c r="BU7">
        <v>25</v>
      </c>
      <c r="BV7">
        <f t="shared" si="23"/>
        <v>16000</v>
      </c>
      <c r="BY7">
        <f t="shared" si="24"/>
        <v>0</v>
      </c>
      <c r="CB7">
        <f t="shared" si="25"/>
        <v>0</v>
      </c>
      <c r="CE7">
        <f t="shared" si="26"/>
        <v>0</v>
      </c>
      <c r="CH7">
        <f t="shared" si="27"/>
        <v>0</v>
      </c>
      <c r="CK7">
        <f t="shared" si="28"/>
        <v>0</v>
      </c>
      <c r="CN7">
        <f t="shared" si="29"/>
        <v>0</v>
      </c>
      <c r="CP7">
        <v>25</v>
      </c>
      <c r="CQ7">
        <f t="shared" si="30"/>
        <v>16000</v>
      </c>
      <c r="CS7">
        <v>25</v>
      </c>
      <c r="CT7">
        <f t="shared" si="31"/>
        <v>16000</v>
      </c>
      <c r="CV7">
        <v>25</v>
      </c>
      <c r="CW7">
        <f t="shared" si="32"/>
        <v>16000</v>
      </c>
      <c r="CZ7">
        <f t="shared" si="33"/>
        <v>112000</v>
      </c>
      <c r="DA7">
        <f t="shared" si="34"/>
        <v>64000</v>
      </c>
      <c r="DB7">
        <f t="shared" si="35"/>
        <v>-48000</v>
      </c>
      <c r="DC7" t="s">
        <v>102</v>
      </c>
    </row>
    <row r="8" spans="1:110" x14ac:dyDescent="0.3">
      <c r="A8" t="s">
        <v>54</v>
      </c>
      <c r="B8" t="s">
        <v>90</v>
      </c>
      <c r="C8" s="3">
        <v>640000</v>
      </c>
      <c r="D8">
        <v>2054</v>
      </c>
      <c r="F8">
        <f t="shared" si="1"/>
        <v>0</v>
      </c>
      <c r="I8">
        <f t="shared" si="2"/>
        <v>0</v>
      </c>
      <c r="L8">
        <f t="shared" si="0"/>
        <v>0</v>
      </c>
      <c r="O8">
        <f t="shared" si="3"/>
        <v>0</v>
      </c>
      <c r="R8">
        <f t="shared" si="4"/>
        <v>0</v>
      </c>
      <c r="U8">
        <f t="shared" si="5"/>
        <v>0</v>
      </c>
      <c r="X8">
        <f t="shared" si="6"/>
        <v>0</v>
      </c>
      <c r="AA8">
        <f t="shared" si="7"/>
        <v>0</v>
      </c>
      <c r="AD8">
        <f t="shared" si="8"/>
        <v>0</v>
      </c>
      <c r="AG8">
        <f t="shared" si="9"/>
        <v>0</v>
      </c>
      <c r="AJ8">
        <f t="shared" si="10"/>
        <v>0</v>
      </c>
      <c r="AM8">
        <f t="shared" si="11"/>
        <v>0</v>
      </c>
      <c r="AP8">
        <f t="shared" si="12"/>
        <v>0</v>
      </c>
      <c r="AS8">
        <f t="shared" si="13"/>
        <v>0</v>
      </c>
      <c r="AV8">
        <f t="shared" si="14"/>
        <v>0</v>
      </c>
      <c r="AY8">
        <f t="shared" si="15"/>
        <v>0</v>
      </c>
      <c r="BB8">
        <f t="shared" si="16"/>
        <v>0</v>
      </c>
      <c r="BE8">
        <f t="shared" si="17"/>
        <v>0</v>
      </c>
      <c r="BH8">
        <f t="shared" si="18"/>
        <v>0</v>
      </c>
      <c r="BK8">
        <f t="shared" si="19"/>
        <v>0</v>
      </c>
      <c r="BN8">
        <f t="shared" si="20"/>
        <v>0</v>
      </c>
      <c r="BQ8">
        <f t="shared" si="21"/>
        <v>0</v>
      </c>
      <c r="BT8">
        <f t="shared" si="22"/>
        <v>0</v>
      </c>
      <c r="BV8">
        <f t="shared" si="23"/>
        <v>0</v>
      </c>
      <c r="BY8">
        <f t="shared" si="24"/>
        <v>0</v>
      </c>
      <c r="CB8">
        <f t="shared" si="25"/>
        <v>0</v>
      </c>
      <c r="CE8">
        <f t="shared" si="26"/>
        <v>0</v>
      </c>
      <c r="CH8">
        <f t="shared" si="27"/>
        <v>0</v>
      </c>
      <c r="CK8">
        <f t="shared" si="28"/>
        <v>0</v>
      </c>
      <c r="CN8">
        <f t="shared" si="29"/>
        <v>0</v>
      </c>
      <c r="CQ8">
        <f t="shared" si="30"/>
        <v>0</v>
      </c>
      <c r="CT8">
        <f t="shared" si="31"/>
        <v>0</v>
      </c>
      <c r="CW8">
        <f t="shared" si="32"/>
        <v>0</v>
      </c>
      <c r="CZ8">
        <f t="shared" si="33"/>
        <v>0</v>
      </c>
      <c r="DA8">
        <f t="shared" si="34"/>
        <v>640000</v>
      </c>
      <c r="DB8">
        <f t="shared" si="35"/>
        <v>640000</v>
      </c>
    </row>
    <row r="9" spans="1:110" x14ac:dyDescent="0.3">
      <c r="A9" t="s">
        <v>54</v>
      </c>
      <c r="B9" t="s">
        <v>91</v>
      </c>
      <c r="C9" s="3">
        <v>148000</v>
      </c>
      <c r="D9">
        <v>2024</v>
      </c>
      <c r="E9">
        <v>100</v>
      </c>
      <c r="F9">
        <f t="shared" si="1"/>
        <v>148000</v>
      </c>
      <c r="I9">
        <f t="shared" si="2"/>
        <v>0</v>
      </c>
      <c r="L9">
        <f t="shared" si="0"/>
        <v>0</v>
      </c>
      <c r="O9">
        <f t="shared" si="3"/>
        <v>0</v>
      </c>
      <c r="R9">
        <f t="shared" si="4"/>
        <v>0</v>
      </c>
      <c r="U9">
        <f t="shared" si="5"/>
        <v>0</v>
      </c>
      <c r="X9">
        <f t="shared" si="6"/>
        <v>0</v>
      </c>
      <c r="AA9">
        <f t="shared" si="7"/>
        <v>0</v>
      </c>
      <c r="AD9">
        <f t="shared" si="8"/>
        <v>0</v>
      </c>
      <c r="AF9">
        <v>25</v>
      </c>
      <c r="AG9">
        <f t="shared" si="9"/>
        <v>37000</v>
      </c>
      <c r="AI9" s="8">
        <v>25</v>
      </c>
      <c r="AJ9" s="8">
        <f t="shared" si="10"/>
        <v>37000</v>
      </c>
      <c r="AL9">
        <v>25</v>
      </c>
      <c r="AM9">
        <f t="shared" si="11"/>
        <v>37000</v>
      </c>
      <c r="AP9">
        <f t="shared" si="12"/>
        <v>0</v>
      </c>
      <c r="AS9">
        <f t="shared" si="13"/>
        <v>0</v>
      </c>
      <c r="AV9">
        <f t="shared" si="14"/>
        <v>0</v>
      </c>
      <c r="AY9">
        <f t="shared" si="15"/>
        <v>0</v>
      </c>
      <c r="BB9">
        <f t="shared" si="16"/>
        <v>0</v>
      </c>
      <c r="BE9">
        <f t="shared" si="17"/>
        <v>0</v>
      </c>
      <c r="BH9">
        <f t="shared" si="18"/>
        <v>0</v>
      </c>
      <c r="BK9">
        <f t="shared" si="19"/>
        <v>0</v>
      </c>
      <c r="BN9">
        <f t="shared" si="20"/>
        <v>0</v>
      </c>
      <c r="BQ9">
        <f t="shared" si="21"/>
        <v>0</v>
      </c>
      <c r="BT9">
        <f t="shared" si="22"/>
        <v>0</v>
      </c>
      <c r="BU9">
        <v>25</v>
      </c>
      <c r="BV9">
        <f t="shared" si="23"/>
        <v>37000</v>
      </c>
      <c r="BY9">
        <f t="shared" si="24"/>
        <v>0</v>
      </c>
      <c r="CB9">
        <f t="shared" si="25"/>
        <v>0</v>
      </c>
      <c r="CE9">
        <f t="shared" si="26"/>
        <v>0</v>
      </c>
      <c r="CH9">
        <f t="shared" si="27"/>
        <v>0</v>
      </c>
      <c r="CK9">
        <f t="shared" si="28"/>
        <v>0</v>
      </c>
      <c r="CN9">
        <f t="shared" si="29"/>
        <v>0</v>
      </c>
      <c r="CP9">
        <v>25</v>
      </c>
      <c r="CQ9">
        <f t="shared" si="30"/>
        <v>37000</v>
      </c>
      <c r="CS9">
        <v>25</v>
      </c>
      <c r="CT9">
        <f t="shared" si="31"/>
        <v>37000</v>
      </c>
      <c r="CV9">
        <v>25</v>
      </c>
      <c r="CW9">
        <f t="shared" si="32"/>
        <v>37000</v>
      </c>
      <c r="CZ9">
        <f t="shared" si="33"/>
        <v>407000</v>
      </c>
      <c r="DA9">
        <f t="shared" si="34"/>
        <v>148000</v>
      </c>
      <c r="DB9">
        <f t="shared" si="35"/>
        <v>-259000</v>
      </c>
      <c r="DC9" t="s">
        <v>102</v>
      </c>
    </row>
    <row r="10" spans="1:110" x14ac:dyDescent="0.3">
      <c r="C10" s="3"/>
      <c r="F10">
        <f t="shared" si="1"/>
        <v>0</v>
      </c>
      <c r="I10">
        <f t="shared" si="2"/>
        <v>0</v>
      </c>
      <c r="L10">
        <f t="shared" si="0"/>
        <v>0</v>
      </c>
      <c r="O10">
        <f t="shared" si="3"/>
        <v>0</v>
      </c>
      <c r="R10">
        <f t="shared" si="4"/>
        <v>0</v>
      </c>
      <c r="U10">
        <f t="shared" si="5"/>
        <v>0</v>
      </c>
      <c r="X10">
        <f t="shared" si="6"/>
        <v>0</v>
      </c>
      <c r="AA10">
        <f t="shared" si="7"/>
        <v>0</v>
      </c>
      <c r="AD10">
        <f t="shared" si="8"/>
        <v>0</v>
      </c>
      <c r="AG10">
        <f t="shared" si="9"/>
        <v>0</v>
      </c>
      <c r="AJ10">
        <f t="shared" si="10"/>
        <v>0</v>
      </c>
      <c r="AM10">
        <f t="shared" si="11"/>
        <v>0</v>
      </c>
      <c r="AP10">
        <f t="shared" si="12"/>
        <v>0</v>
      </c>
      <c r="AS10">
        <f t="shared" si="13"/>
        <v>0</v>
      </c>
      <c r="AV10">
        <f t="shared" si="14"/>
        <v>0</v>
      </c>
      <c r="AY10">
        <f t="shared" si="15"/>
        <v>0</v>
      </c>
      <c r="BB10">
        <f t="shared" si="16"/>
        <v>0</v>
      </c>
      <c r="BE10">
        <f t="shared" si="17"/>
        <v>0</v>
      </c>
      <c r="BH10">
        <f t="shared" si="18"/>
        <v>0</v>
      </c>
      <c r="BK10">
        <f t="shared" si="19"/>
        <v>0</v>
      </c>
      <c r="BN10">
        <f t="shared" si="20"/>
        <v>0</v>
      </c>
      <c r="BQ10">
        <f t="shared" si="21"/>
        <v>0</v>
      </c>
      <c r="BT10">
        <f t="shared" si="22"/>
        <v>0</v>
      </c>
      <c r="BV10">
        <f t="shared" si="23"/>
        <v>0</v>
      </c>
      <c r="BY10">
        <f t="shared" si="24"/>
        <v>0</v>
      </c>
      <c r="CB10">
        <f t="shared" si="25"/>
        <v>0</v>
      </c>
      <c r="CE10">
        <f t="shared" si="26"/>
        <v>0</v>
      </c>
      <c r="CH10">
        <f t="shared" si="27"/>
        <v>0</v>
      </c>
      <c r="CK10">
        <f t="shared" si="28"/>
        <v>0</v>
      </c>
      <c r="CN10">
        <f t="shared" si="29"/>
        <v>0</v>
      </c>
      <c r="CQ10">
        <f t="shared" si="30"/>
        <v>0</v>
      </c>
      <c r="CT10">
        <f t="shared" si="31"/>
        <v>0</v>
      </c>
      <c r="CW10">
        <f t="shared" si="32"/>
        <v>0</v>
      </c>
      <c r="CZ10">
        <f t="shared" si="33"/>
        <v>0</v>
      </c>
      <c r="DA10">
        <f t="shared" si="34"/>
        <v>0</v>
      </c>
      <c r="DB10">
        <f t="shared" si="35"/>
        <v>0</v>
      </c>
    </row>
    <row r="11" spans="1:110" x14ac:dyDescent="0.3">
      <c r="A11" t="s">
        <v>73</v>
      </c>
      <c r="B11" t="s">
        <v>71</v>
      </c>
      <c r="C11" s="3">
        <v>5000</v>
      </c>
      <c r="D11">
        <v>2024</v>
      </c>
      <c r="E11">
        <v>100</v>
      </c>
      <c r="F11">
        <f t="shared" si="1"/>
        <v>5000</v>
      </c>
      <c r="I11">
        <f t="shared" si="2"/>
        <v>0</v>
      </c>
      <c r="L11">
        <f t="shared" si="0"/>
        <v>0</v>
      </c>
      <c r="O11">
        <f t="shared" si="3"/>
        <v>0</v>
      </c>
      <c r="R11">
        <f t="shared" si="4"/>
        <v>0</v>
      </c>
      <c r="U11">
        <f t="shared" si="5"/>
        <v>0</v>
      </c>
      <c r="X11">
        <f t="shared" si="6"/>
        <v>0</v>
      </c>
      <c r="AA11">
        <f t="shared" si="7"/>
        <v>0</v>
      </c>
      <c r="AD11">
        <f t="shared" si="8"/>
        <v>0</v>
      </c>
      <c r="AG11">
        <f t="shared" si="9"/>
        <v>0</v>
      </c>
      <c r="AI11">
        <v>100</v>
      </c>
      <c r="AJ11">
        <f t="shared" si="10"/>
        <v>5000</v>
      </c>
      <c r="AM11">
        <f t="shared" si="11"/>
        <v>0</v>
      </c>
      <c r="AP11">
        <f t="shared" si="12"/>
        <v>0</v>
      </c>
      <c r="AS11">
        <f t="shared" si="13"/>
        <v>0</v>
      </c>
      <c r="AV11">
        <f t="shared" si="14"/>
        <v>0</v>
      </c>
      <c r="AY11">
        <f t="shared" si="15"/>
        <v>0</v>
      </c>
      <c r="BB11">
        <f t="shared" si="16"/>
        <v>0</v>
      </c>
      <c r="BE11">
        <f t="shared" si="17"/>
        <v>0</v>
      </c>
      <c r="BH11">
        <f t="shared" si="18"/>
        <v>0</v>
      </c>
      <c r="BK11">
        <f t="shared" si="19"/>
        <v>0</v>
      </c>
      <c r="BN11">
        <f t="shared" si="20"/>
        <v>0</v>
      </c>
      <c r="BQ11">
        <f t="shared" si="21"/>
        <v>0</v>
      </c>
      <c r="BT11">
        <f t="shared" si="22"/>
        <v>0</v>
      </c>
      <c r="BV11">
        <f t="shared" si="23"/>
        <v>0</v>
      </c>
      <c r="BY11">
        <f t="shared" si="24"/>
        <v>0</v>
      </c>
      <c r="CB11">
        <f t="shared" si="25"/>
        <v>0</v>
      </c>
      <c r="CE11">
        <f t="shared" si="26"/>
        <v>0</v>
      </c>
      <c r="CH11">
        <f t="shared" si="27"/>
        <v>0</v>
      </c>
      <c r="CK11">
        <f t="shared" si="28"/>
        <v>0</v>
      </c>
      <c r="CN11">
        <f t="shared" si="29"/>
        <v>0</v>
      </c>
      <c r="CQ11">
        <f t="shared" si="30"/>
        <v>0</v>
      </c>
      <c r="CS11">
        <v>100</v>
      </c>
      <c r="CT11">
        <f t="shared" si="31"/>
        <v>5000</v>
      </c>
      <c r="CW11">
        <f t="shared" si="32"/>
        <v>0</v>
      </c>
      <c r="CZ11">
        <f t="shared" si="33"/>
        <v>15000</v>
      </c>
      <c r="DA11">
        <f t="shared" si="34"/>
        <v>5000</v>
      </c>
      <c r="DB11">
        <f t="shared" si="35"/>
        <v>-10000</v>
      </c>
      <c r="DC11" t="s">
        <v>102</v>
      </c>
    </row>
    <row r="12" spans="1:110" x14ac:dyDescent="0.3">
      <c r="A12" t="s">
        <v>73</v>
      </c>
      <c r="B12" t="s">
        <v>72</v>
      </c>
      <c r="C12" s="3">
        <v>5000</v>
      </c>
      <c r="D12">
        <v>2032</v>
      </c>
      <c r="F12">
        <f t="shared" si="1"/>
        <v>0</v>
      </c>
      <c r="I12">
        <f t="shared" si="2"/>
        <v>0</v>
      </c>
      <c r="L12">
        <f t="shared" si="0"/>
        <v>0</v>
      </c>
      <c r="O12">
        <f t="shared" si="3"/>
        <v>0</v>
      </c>
      <c r="R12">
        <f t="shared" si="4"/>
        <v>0</v>
      </c>
      <c r="U12">
        <f t="shared" si="5"/>
        <v>0</v>
      </c>
      <c r="X12">
        <f t="shared" si="6"/>
        <v>0</v>
      </c>
      <c r="AA12">
        <f t="shared" si="7"/>
        <v>0</v>
      </c>
      <c r="AC12">
        <v>100</v>
      </c>
      <c r="AD12">
        <f t="shared" si="8"/>
        <v>5000</v>
      </c>
      <c r="AG12">
        <f t="shared" si="9"/>
        <v>0</v>
      </c>
      <c r="AJ12">
        <f t="shared" si="10"/>
        <v>0</v>
      </c>
      <c r="AM12">
        <f t="shared" si="11"/>
        <v>0</v>
      </c>
      <c r="AP12">
        <f t="shared" si="12"/>
        <v>0</v>
      </c>
      <c r="AS12">
        <f t="shared" si="13"/>
        <v>0</v>
      </c>
      <c r="AV12">
        <f t="shared" si="14"/>
        <v>0</v>
      </c>
      <c r="AY12">
        <f t="shared" si="15"/>
        <v>0</v>
      </c>
      <c r="BB12">
        <f t="shared" si="16"/>
        <v>0</v>
      </c>
      <c r="BE12">
        <f t="shared" si="17"/>
        <v>0</v>
      </c>
      <c r="BH12">
        <f t="shared" si="18"/>
        <v>0</v>
      </c>
      <c r="BK12">
        <f t="shared" si="19"/>
        <v>0</v>
      </c>
      <c r="BN12">
        <f t="shared" si="20"/>
        <v>0</v>
      </c>
      <c r="BQ12">
        <f t="shared" si="21"/>
        <v>0</v>
      </c>
      <c r="BT12">
        <f t="shared" si="22"/>
        <v>0</v>
      </c>
      <c r="BV12">
        <f t="shared" si="23"/>
        <v>0</v>
      </c>
      <c r="BY12">
        <f t="shared" si="24"/>
        <v>0</v>
      </c>
      <c r="CB12">
        <f t="shared" si="25"/>
        <v>0</v>
      </c>
      <c r="CE12">
        <f t="shared" si="26"/>
        <v>0</v>
      </c>
      <c r="CH12">
        <f t="shared" si="27"/>
        <v>0</v>
      </c>
      <c r="CK12">
        <f t="shared" si="28"/>
        <v>0</v>
      </c>
      <c r="CN12">
        <f t="shared" si="29"/>
        <v>0</v>
      </c>
      <c r="CQ12">
        <f t="shared" si="30"/>
        <v>0</v>
      </c>
      <c r="CT12">
        <f t="shared" si="31"/>
        <v>0</v>
      </c>
      <c r="CW12">
        <f t="shared" si="32"/>
        <v>0</v>
      </c>
      <c r="CZ12">
        <f t="shared" si="33"/>
        <v>5000</v>
      </c>
      <c r="DA12">
        <f t="shared" si="34"/>
        <v>5000</v>
      </c>
      <c r="DB12">
        <f t="shared" si="35"/>
        <v>0</v>
      </c>
    </row>
    <row r="13" spans="1:110" x14ac:dyDescent="0.3">
      <c r="A13" t="s">
        <v>73</v>
      </c>
      <c r="B13" t="s">
        <v>92</v>
      </c>
      <c r="C13" s="3">
        <v>3000</v>
      </c>
      <c r="D13">
        <v>2025</v>
      </c>
      <c r="F13">
        <f t="shared" si="1"/>
        <v>0</v>
      </c>
      <c r="H13">
        <v>100</v>
      </c>
      <c r="I13">
        <f t="shared" si="2"/>
        <v>3000</v>
      </c>
      <c r="L13">
        <f t="shared" si="0"/>
        <v>0</v>
      </c>
      <c r="O13">
        <f t="shared" si="3"/>
        <v>0</v>
      </c>
      <c r="R13">
        <f t="shared" si="4"/>
        <v>0</v>
      </c>
      <c r="U13">
        <f t="shared" si="5"/>
        <v>0</v>
      </c>
      <c r="X13">
        <f t="shared" si="6"/>
        <v>0</v>
      </c>
      <c r="AA13">
        <f t="shared" si="7"/>
        <v>0</v>
      </c>
      <c r="AD13">
        <f t="shared" si="8"/>
        <v>0</v>
      </c>
      <c r="AG13">
        <f t="shared" si="9"/>
        <v>0</v>
      </c>
      <c r="AJ13">
        <f t="shared" si="10"/>
        <v>0</v>
      </c>
      <c r="AM13">
        <f t="shared" si="11"/>
        <v>0</v>
      </c>
      <c r="AP13">
        <f t="shared" si="12"/>
        <v>0</v>
      </c>
      <c r="AS13">
        <f t="shared" si="13"/>
        <v>0</v>
      </c>
      <c r="AV13">
        <f t="shared" si="14"/>
        <v>0</v>
      </c>
      <c r="AY13">
        <f t="shared" si="15"/>
        <v>0</v>
      </c>
      <c r="BB13">
        <f t="shared" si="16"/>
        <v>0</v>
      </c>
      <c r="BE13">
        <f t="shared" si="17"/>
        <v>0</v>
      </c>
      <c r="BH13">
        <f t="shared" si="18"/>
        <v>0</v>
      </c>
      <c r="BK13">
        <f t="shared" si="19"/>
        <v>0</v>
      </c>
      <c r="BN13">
        <f t="shared" si="20"/>
        <v>0</v>
      </c>
      <c r="BQ13">
        <f t="shared" si="21"/>
        <v>0</v>
      </c>
      <c r="BT13">
        <f t="shared" si="22"/>
        <v>0</v>
      </c>
      <c r="BV13">
        <f t="shared" si="23"/>
        <v>0</v>
      </c>
      <c r="BY13">
        <f t="shared" si="24"/>
        <v>0</v>
      </c>
      <c r="CB13">
        <f t="shared" si="25"/>
        <v>0</v>
      </c>
      <c r="CE13">
        <f t="shared" si="26"/>
        <v>0</v>
      </c>
      <c r="CH13">
        <f t="shared" si="27"/>
        <v>0</v>
      </c>
      <c r="CK13">
        <f t="shared" si="28"/>
        <v>0</v>
      </c>
      <c r="CN13">
        <f t="shared" si="29"/>
        <v>0</v>
      </c>
      <c r="CQ13">
        <f t="shared" si="30"/>
        <v>0</v>
      </c>
      <c r="CT13">
        <f t="shared" si="31"/>
        <v>0</v>
      </c>
      <c r="CW13">
        <f t="shared" si="32"/>
        <v>0</v>
      </c>
      <c r="CZ13">
        <f t="shared" si="33"/>
        <v>3000</v>
      </c>
      <c r="DA13">
        <f t="shared" si="34"/>
        <v>3000</v>
      </c>
      <c r="DB13">
        <f t="shared" si="35"/>
        <v>0</v>
      </c>
    </row>
    <row r="14" spans="1:110" x14ac:dyDescent="0.3">
      <c r="A14" t="s">
        <v>73</v>
      </c>
      <c r="B14" t="s">
        <v>93</v>
      </c>
      <c r="C14" s="3">
        <v>8000</v>
      </c>
      <c r="D14">
        <v>2045</v>
      </c>
      <c r="F14">
        <f t="shared" si="1"/>
        <v>0</v>
      </c>
      <c r="I14">
        <f t="shared" si="2"/>
        <v>0</v>
      </c>
      <c r="L14">
        <f t="shared" si="0"/>
        <v>0</v>
      </c>
      <c r="O14">
        <f t="shared" si="3"/>
        <v>0</v>
      </c>
      <c r="R14">
        <f t="shared" si="4"/>
        <v>0</v>
      </c>
      <c r="U14">
        <f t="shared" si="5"/>
        <v>0</v>
      </c>
      <c r="X14">
        <f t="shared" si="6"/>
        <v>0</v>
      </c>
      <c r="AA14">
        <f t="shared" si="7"/>
        <v>0</v>
      </c>
      <c r="AD14">
        <f t="shared" si="8"/>
        <v>0</v>
      </c>
      <c r="AG14">
        <f t="shared" si="9"/>
        <v>0</v>
      </c>
      <c r="AJ14">
        <f t="shared" si="10"/>
        <v>0</v>
      </c>
      <c r="AM14">
        <f t="shared" si="11"/>
        <v>0</v>
      </c>
      <c r="AP14">
        <f t="shared" si="12"/>
        <v>0</v>
      </c>
      <c r="AS14">
        <f t="shared" si="13"/>
        <v>0</v>
      </c>
      <c r="AV14">
        <f t="shared" si="14"/>
        <v>0</v>
      </c>
      <c r="AY14">
        <f t="shared" si="15"/>
        <v>0</v>
      </c>
      <c r="BB14">
        <f t="shared" si="16"/>
        <v>0</v>
      </c>
      <c r="BE14">
        <f t="shared" si="17"/>
        <v>0</v>
      </c>
      <c r="BH14">
        <f t="shared" si="18"/>
        <v>0</v>
      </c>
      <c r="BK14">
        <f t="shared" si="19"/>
        <v>0</v>
      </c>
      <c r="BN14">
        <f t="shared" si="20"/>
        <v>0</v>
      </c>
      <c r="BQ14">
        <f t="shared" si="21"/>
        <v>0</v>
      </c>
      <c r="BT14">
        <f t="shared" si="22"/>
        <v>0</v>
      </c>
      <c r="BV14">
        <f t="shared" si="23"/>
        <v>0</v>
      </c>
      <c r="BY14">
        <f t="shared" si="24"/>
        <v>0</v>
      </c>
      <c r="CB14">
        <f t="shared" si="25"/>
        <v>0</v>
      </c>
      <c r="CE14">
        <f t="shared" si="26"/>
        <v>0</v>
      </c>
      <c r="CH14">
        <f t="shared" si="27"/>
        <v>0</v>
      </c>
      <c r="CK14">
        <f t="shared" si="28"/>
        <v>0</v>
      </c>
      <c r="CN14">
        <f t="shared" si="29"/>
        <v>0</v>
      </c>
      <c r="CQ14">
        <f t="shared" si="30"/>
        <v>0</v>
      </c>
      <c r="CT14">
        <f t="shared" si="31"/>
        <v>0</v>
      </c>
      <c r="CV14">
        <v>100</v>
      </c>
      <c r="CW14">
        <f t="shared" si="32"/>
        <v>8000</v>
      </c>
      <c r="CZ14">
        <f t="shared" si="33"/>
        <v>8000</v>
      </c>
      <c r="DA14">
        <f t="shared" si="34"/>
        <v>8000</v>
      </c>
      <c r="DB14">
        <f t="shared" si="35"/>
        <v>0</v>
      </c>
    </row>
    <row r="15" spans="1:110" x14ac:dyDescent="0.3">
      <c r="C15" s="3"/>
      <c r="F15">
        <f t="shared" si="1"/>
        <v>0</v>
      </c>
      <c r="I15">
        <f t="shared" si="2"/>
        <v>0</v>
      </c>
      <c r="L15">
        <f t="shared" si="0"/>
        <v>0</v>
      </c>
      <c r="O15">
        <f t="shared" si="3"/>
        <v>0</v>
      </c>
      <c r="R15">
        <f t="shared" si="4"/>
        <v>0</v>
      </c>
      <c r="U15">
        <f t="shared" si="5"/>
        <v>0</v>
      </c>
      <c r="X15">
        <f t="shared" si="6"/>
        <v>0</v>
      </c>
      <c r="AA15">
        <f t="shared" si="7"/>
        <v>0</v>
      </c>
      <c r="AD15">
        <f t="shared" si="8"/>
        <v>0</v>
      </c>
      <c r="AG15">
        <f t="shared" si="9"/>
        <v>0</v>
      </c>
      <c r="AJ15">
        <f t="shared" si="10"/>
        <v>0</v>
      </c>
      <c r="AM15">
        <f t="shared" si="11"/>
        <v>0</v>
      </c>
      <c r="AP15">
        <f t="shared" si="12"/>
        <v>0</v>
      </c>
      <c r="AS15">
        <f t="shared" si="13"/>
        <v>0</v>
      </c>
      <c r="AV15">
        <f t="shared" si="14"/>
        <v>0</v>
      </c>
      <c r="AY15">
        <f t="shared" si="15"/>
        <v>0</v>
      </c>
      <c r="BB15">
        <f t="shared" si="16"/>
        <v>0</v>
      </c>
      <c r="BE15">
        <f t="shared" si="17"/>
        <v>0</v>
      </c>
      <c r="BH15">
        <f t="shared" si="18"/>
        <v>0</v>
      </c>
      <c r="BK15">
        <f t="shared" si="19"/>
        <v>0</v>
      </c>
      <c r="BN15">
        <f t="shared" si="20"/>
        <v>0</v>
      </c>
      <c r="BQ15">
        <f t="shared" si="21"/>
        <v>0</v>
      </c>
      <c r="BT15">
        <f t="shared" si="22"/>
        <v>0</v>
      </c>
      <c r="BV15">
        <f t="shared" si="23"/>
        <v>0</v>
      </c>
      <c r="BY15">
        <f t="shared" si="24"/>
        <v>0</v>
      </c>
      <c r="CB15">
        <f t="shared" si="25"/>
        <v>0</v>
      </c>
      <c r="CE15">
        <f t="shared" si="26"/>
        <v>0</v>
      </c>
      <c r="CH15">
        <f t="shared" si="27"/>
        <v>0</v>
      </c>
      <c r="CK15">
        <f t="shared" si="28"/>
        <v>0</v>
      </c>
      <c r="CN15">
        <f t="shared" si="29"/>
        <v>0</v>
      </c>
      <c r="CQ15">
        <f t="shared" si="30"/>
        <v>0</v>
      </c>
      <c r="CT15">
        <f t="shared" si="31"/>
        <v>0</v>
      </c>
      <c r="CW15">
        <f t="shared" si="32"/>
        <v>0</v>
      </c>
      <c r="CZ15">
        <f t="shared" si="33"/>
        <v>0</v>
      </c>
      <c r="DA15">
        <f t="shared" si="34"/>
        <v>0</v>
      </c>
      <c r="DB15">
        <f t="shared" si="35"/>
        <v>0</v>
      </c>
    </row>
    <row r="16" spans="1:110" x14ac:dyDescent="0.3">
      <c r="A16" t="s">
        <v>61</v>
      </c>
      <c r="B16" t="s">
        <v>62</v>
      </c>
      <c r="C16" s="3">
        <v>14000</v>
      </c>
      <c r="D16">
        <v>2048</v>
      </c>
      <c r="F16">
        <f t="shared" si="1"/>
        <v>0</v>
      </c>
      <c r="I16">
        <f t="shared" si="2"/>
        <v>0</v>
      </c>
      <c r="L16">
        <f t="shared" si="0"/>
        <v>0</v>
      </c>
      <c r="O16">
        <f t="shared" si="3"/>
        <v>0</v>
      </c>
      <c r="R16">
        <f t="shared" si="4"/>
        <v>0</v>
      </c>
      <c r="U16">
        <f t="shared" si="5"/>
        <v>0</v>
      </c>
      <c r="X16">
        <f t="shared" si="6"/>
        <v>0</v>
      </c>
      <c r="AA16">
        <f t="shared" si="7"/>
        <v>0</v>
      </c>
      <c r="AD16">
        <f t="shared" si="8"/>
        <v>0</v>
      </c>
      <c r="AG16">
        <f t="shared" si="9"/>
        <v>0</v>
      </c>
      <c r="AJ16">
        <f t="shared" si="10"/>
        <v>0</v>
      </c>
      <c r="AM16">
        <f t="shared" si="11"/>
        <v>0</v>
      </c>
      <c r="AP16">
        <f t="shared" si="12"/>
        <v>0</v>
      </c>
      <c r="AS16">
        <f t="shared" si="13"/>
        <v>0</v>
      </c>
      <c r="AV16">
        <f t="shared" si="14"/>
        <v>0</v>
      </c>
      <c r="AY16">
        <f t="shared" si="15"/>
        <v>0</v>
      </c>
      <c r="BB16">
        <f t="shared" si="16"/>
        <v>0</v>
      </c>
      <c r="BE16">
        <f t="shared" si="17"/>
        <v>0</v>
      </c>
      <c r="BH16">
        <f t="shared" si="18"/>
        <v>0</v>
      </c>
      <c r="BK16">
        <f t="shared" si="19"/>
        <v>0</v>
      </c>
      <c r="BN16">
        <f t="shared" si="20"/>
        <v>0</v>
      </c>
      <c r="BQ16">
        <f t="shared" si="21"/>
        <v>0</v>
      </c>
      <c r="BT16">
        <f t="shared" si="22"/>
        <v>0</v>
      </c>
      <c r="BV16">
        <f t="shared" si="23"/>
        <v>0</v>
      </c>
      <c r="BY16">
        <f t="shared" si="24"/>
        <v>0</v>
      </c>
      <c r="CB16">
        <f t="shared" si="25"/>
        <v>0</v>
      </c>
      <c r="CE16">
        <f t="shared" si="26"/>
        <v>0</v>
      </c>
      <c r="CH16">
        <f t="shared" si="27"/>
        <v>0</v>
      </c>
      <c r="CK16">
        <f t="shared" si="28"/>
        <v>0</v>
      </c>
      <c r="CN16">
        <f t="shared" si="29"/>
        <v>0</v>
      </c>
      <c r="CQ16">
        <f t="shared" si="30"/>
        <v>0</v>
      </c>
      <c r="CT16">
        <f t="shared" si="31"/>
        <v>0</v>
      </c>
      <c r="CW16">
        <f t="shared" si="32"/>
        <v>0</v>
      </c>
      <c r="CZ16">
        <f t="shared" si="33"/>
        <v>0</v>
      </c>
      <c r="DA16">
        <f t="shared" si="34"/>
        <v>14000</v>
      </c>
      <c r="DB16" s="19">
        <f t="shared" si="35"/>
        <v>14000</v>
      </c>
    </row>
    <row r="17" spans="1:107" x14ac:dyDescent="0.3">
      <c r="C17" s="3"/>
      <c r="F17">
        <f t="shared" si="1"/>
        <v>0</v>
      </c>
      <c r="I17">
        <f t="shared" si="2"/>
        <v>0</v>
      </c>
      <c r="L17">
        <f t="shared" si="0"/>
        <v>0</v>
      </c>
      <c r="O17">
        <f t="shared" si="3"/>
        <v>0</v>
      </c>
      <c r="R17">
        <f t="shared" si="4"/>
        <v>0</v>
      </c>
      <c r="U17">
        <f t="shared" si="5"/>
        <v>0</v>
      </c>
      <c r="X17">
        <f t="shared" si="6"/>
        <v>0</v>
      </c>
      <c r="AA17">
        <f t="shared" si="7"/>
        <v>0</v>
      </c>
      <c r="AD17">
        <f t="shared" si="8"/>
        <v>0</v>
      </c>
      <c r="AG17">
        <f t="shared" si="9"/>
        <v>0</v>
      </c>
      <c r="AJ17">
        <f t="shared" si="10"/>
        <v>0</v>
      </c>
      <c r="AM17">
        <f t="shared" si="11"/>
        <v>0</v>
      </c>
      <c r="AP17">
        <f t="shared" si="12"/>
        <v>0</v>
      </c>
      <c r="AS17">
        <f t="shared" si="13"/>
        <v>0</v>
      </c>
      <c r="AV17">
        <f t="shared" si="14"/>
        <v>0</v>
      </c>
      <c r="AY17">
        <f t="shared" si="15"/>
        <v>0</v>
      </c>
      <c r="BB17">
        <f t="shared" si="16"/>
        <v>0</v>
      </c>
      <c r="BE17">
        <f t="shared" si="17"/>
        <v>0</v>
      </c>
      <c r="BH17">
        <f t="shared" si="18"/>
        <v>0</v>
      </c>
      <c r="BK17">
        <f t="shared" si="19"/>
        <v>0</v>
      </c>
      <c r="BN17">
        <f t="shared" si="20"/>
        <v>0</v>
      </c>
      <c r="BQ17">
        <f t="shared" si="21"/>
        <v>0</v>
      </c>
      <c r="BT17">
        <f t="shared" si="22"/>
        <v>0</v>
      </c>
      <c r="BV17">
        <f t="shared" si="23"/>
        <v>0</v>
      </c>
      <c r="BY17">
        <f t="shared" si="24"/>
        <v>0</v>
      </c>
      <c r="CB17">
        <f t="shared" si="25"/>
        <v>0</v>
      </c>
      <c r="CE17">
        <f t="shared" si="26"/>
        <v>0</v>
      </c>
      <c r="CH17">
        <f t="shared" si="27"/>
        <v>0</v>
      </c>
      <c r="CK17">
        <f t="shared" si="28"/>
        <v>0</v>
      </c>
      <c r="CN17">
        <f t="shared" si="29"/>
        <v>0</v>
      </c>
      <c r="CQ17">
        <f t="shared" si="30"/>
        <v>0</v>
      </c>
      <c r="CT17">
        <f t="shared" si="31"/>
        <v>0</v>
      </c>
      <c r="CW17">
        <f t="shared" si="32"/>
        <v>0</v>
      </c>
      <c r="CZ17">
        <f t="shared" si="33"/>
        <v>0</v>
      </c>
      <c r="DA17">
        <f t="shared" si="34"/>
        <v>0</v>
      </c>
      <c r="DB17">
        <f t="shared" si="35"/>
        <v>0</v>
      </c>
    </row>
    <row r="18" spans="1:107" x14ac:dyDescent="0.3">
      <c r="A18" t="s">
        <v>65</v>
      </c>
      <c r="B18" t="s">
        <v>64</v>
      </c>
      <c r="C18" s="3">
        <v>5000</v>
      </c>
      <c r="D18">
        <v>2029</v>
      </c>
      <c r="F18">
        <f t="shared" si="1"/>
        <v>0</v>
      </c>
      <c r="I18">
        <f t="shared" si="2"/>
        <v>0</v>
      </c>
      <c r="L18">
        <f t="shared" si="0"/>
        <v>0</v>
      </c>
      <c r="O18">
        <f t="shared" si="3"/>
        <v>0</v>
      </c>
      <c r="R18">
        <f t="shared" si="4"/>
        <v>0</v>
      </c>
      <c r="T18" s="8">
        <v>100</v>
      </c>
      <c r="U18" s="8">
        <f t="shared" si="5"/>
        <v>5000</v>
      </c>
      <c r="X18">
        <f t="shared" si="6"/>
        <v>0</v>
      </c>
      <c r="AA18">
        <f t="shared" si="7"/>
        <v>0</v>
      </c>
      <c r="AD18">
        <f t="shared" si="8"/>
        <v>0</v>
      </c>
      <c r="AG18">
        <f t="shared" si="9"/>
        <v>0</v>
      </c>
      <c r="AJ18">
        <f t="shared" si="10"/>
        <v>0</v>
      </c>
      <c r="AM18">
        <f t="shared" si="11"/>
        <v>0</v>
      </c>
      <c r="AP18">
        <f t="shared" si="12"/>
        <v>0</v>
      </c>
      <c r="AS18">
        <f t="shared" si="13"/>
        <v>0</v>
      </c>
      <c r="AV18">
        <f t="shared" si="14"/>
        <v>0</v>
      </c>
      <c r="AY18">
        <f t="shared" si="15"/>
        <v>0</v>
      </c>
      <c r="BB18">
        <f t="shared" si="16"/>
        <v>0</v>
      </c>
      <c r="BE18">
        <f t="shared" si="17"/>
        <v>0</v>
      </c>
      <c r="BH18">
        <f t="shared" si="18"/>
        <v>0</v>
      </c>
      <c r="BK18">
        <f t="shared" si="19"/>
        <v>0</v>
      </c>
      <c r="BN18">
        <f t="shared" si="20"/>
        <v>0</v>
      </c>
      <c r="BQ18">
        <f t="shared" si="21"/>
        <v>0</v>
      </c>
      <c r="BT18">
        <f t="shared" si="22"/>
        <v>0</v>
      </c>
      <c r="BV18">
        <f t="shared" si="23"/>
        <v>0</v>
      </c>
      <c r="BY18">
        <f t="shared" si="24"/>
        <v>0</v>
      </c>
      <c r="CB18">
        <f t="shared" si="25"/>
        <v>0</v>
      </c>
      <c r="CE18">
        <f t="shared" si="26"/>
        <v>0</v>
      </c>
      <c r="CH18">
        <f t="shared" si="27"/>
        <v>0</v>
      </c>
      <c r="CK18">
        <f t="shared" si="28"/>
        <v>0</v>
      </c>
      <c r="CN18">
        <f t="shared" si="29"/>
        <v>0</v>
      </c>
      <c r="CQ18">
        <f t="shared" si="30"/>
        <v>0</v>
      </c>
      <c r="CT18">
        <f t="shared" si="31"/>
        <v>0</v>
      </c>
      <c r="CW18">
        <f t="shared" si="32"/>
        <v>0</v>
      </c>
      <c r="CZ18">
        <f t="shared" si="33"/>
        <v>5000</v>
      </c>
      <c r="DA18">
        <f t="shared" si="34"/>
        <v>5000</v>
      </c>
      <c r="DB18">
        <f t="shared" si="35"/>
        <v>0</v>
      </c>
    </row>
    <row r="19" spans="1:107" x14ac:dyDescent="0.3">
      <c r="A19" t="s">
        <v>65</v>
      </c>
      <c r="B19" t="s">
        <v>63</v>
      </c>
      <c r="C19" s="3">
        <v>5000</v>
      </c>
      <c r="D19">
        <v>2048</v>
      </c>
      <c r="F19">
        <f t="shared" si="1"/>
        <v>0</v>
      </c>
      <c r="I19">
        <f t="shared" si="2"/>
        <v>0</v>
      </c>
      <c r="L19">
        <f t="shared" si="0"/>
        <v>0</v>
      </c>
      <c r="O19">
        <f t="shared" si="3"/>
        <v>0</v>
      </c>
      <c r="R19">
        <f t="shared" si="4"/>
        <v>0</v>
      </c>
      <c r="U19">
        <f t="shared" si="5"/>
        <v>0</v>
      </c>
      <c r="X19">
        <f t="shared" si="6"/>
        <v>0</v>
      </c>
      <c r="AA19">
        <f t="shared" si="7"/>
        <v>0</v>
      </c>
      <c r="AD19">
        <f t="shared" si="8"/>
        <v>0</v>
      </c>
      <c r="AG19">
        <f t="shared" si="9"/>
        <v>0</v>
      </c>
      <c r="AJ19">
        <f t="shared" si="10"/>
        <v>0</v>
      </c>
      <c r="AM19">
        <f t="shared" si="11"/>
        <v>0</v>
      </c>
      <c r="AP19">
        <f t="shared" si="12"/>
        <v>0</v>
      </c>
      <c r="AS19">
        <f t="shared" si="13"/>
        <v>0</v>
      </c>
      <c r="AV19">
        <f t="shared" si="14"/>
        <v>0</v>
      </c>
      <c r="AY19">
        <f t="shared" si="15"/>
        <v>0</v>
      </c>
      <c r="BB19">
        <f t="shared" si="16"/>
        <v>0</v>
      </c>
      <c r="BE19">
        <f t="shared" si="17"/>
        <v>0</v>
      </c>
      <c r="BH19">
        <f t="shared" si="18"/>
        <v>0</v>
      </c>
      <c r="BK19">
        <f t="shared" si="19"/>
        <v>0</v>
      </c>
      <c r="BN19">
        <f t="shared" si="20"/>
        <v>0</v>
      </c>
      <c r="BQ19">
        <f t="shared" si="21"/>
        <v>0</v>
      </c>
      <c r="BT19">
        <f t="shared" si="22"/>
        <v>0</v>
      </c>
      <c r="BV19">
        <f t="shared" si="23"/>
        <v>0</v>
      </c>
      <c r="BY19">
        <f t="shared" si="24"/>
        <v>0</v>
      </c>
      <c r="CB19">
        <f t="shared" si="25"/>
        <v>0</v>
      </c>
      <c r="CE19">
        <f t="shared" si="26"/>
        <v>0</v>
      </c>
      <c r="CH19">
        <f t="shared" si="27"/>
        <v>0</v>
      </c>
      <c r="CK19">
        <f t="shared" si="28"/>
        <v>0</v>
      </c>
      <c r="CN19">
        <f t="shared" si="29"/>
        <v>0</v>
      </c>
      <c r="CQ19">
        <f t="shared" si="30"/>
        <v>0</v>
      </c>
      <c r="CT19">
        <f t="shared" si="31"/>
        <v>0</v>
      </c>
      <c r="CW19">
        <f t="shared" si="32"/>
        <v>0</v>
      </c>
      <c r="CZ19">
        <f t="shared" si="33"/>
        <v>0</v>
      </c>
      <c r="DA19">
        <f t="shared" si="34"/>
        <v>5000</v>
      </c>
      <c r="DB19">
        <f t="shared" si="35"/>
        <v>5000</v>
      </c>
    </row>
    <row r="20" spans="1:107" x14ac:dyDescent="0.3">
      <c r="A20" t="s">
        <v>65</v>
      </c>
      <c r="B20" t="s">
        <v>66</v>
      </c>
      <c r="C20" s="3">
        <v>2500</v>
      </c>
      <c r="D20">
        <v>2026</v>
      </c>
      <c r="E20">
        <v>0</v>
      </c>
      <c r="F20">
        <f t="shared" si="1"/>
        <v>0</v>
      </c>
      <c r="I20">
        <f t="shared" si="2"/>
        <v>0</v>
      </c>
      <c r="K20">
        <v>100</v>
      </c>
      <c r="L20">
        <f t="shared" si="0"/>
        <v>2500</v>
      </c>
      <c r="O20">
        <f t="shared" si="3"/>
        <v>0</v>
      </c>
      <c r="R20">
        <f t="shared" si="4"/>
        <v>0</v>
      </c>
      <c r="U20">
        <f t="shared" si="5"/>
        <v>0</v>
      </c>
      <c r="X20">
        <f t="shared" si="6"/>
        <v>0</v>
      </c>
      <c r="AA20">
        <f t="shared" si="7"/>
        <v>0</v>
      </c>
      <c r="AD20">
        <f t="shared" si="8"/>
        <v>0</v>
      </c>
      <c r="AG20">
        <f t="shared" si="9"/>
        <v>0</v>
      </c>
      <c r="AJ20">
        <f t="shared" si="10"/>
        <v>0</v>
      </c>
      <c r="AM20">
        <f t="shared" si="11"/>
        <v>0</v>
      </c>
      <c r="AP20">
        <f t="shared" si="12"/>
        <v>0</v>
      </c>
      <c r="AS20">
        <f t="shared" si="13"/>
        <v>0</v>
      </c>
      <c r="AV20">
        <f t="shared" si="14"/>
        <v>0</v>
      </c>
      <c r="AY20">
        <f t="shared" si="15"/>
        <v>0</v>
      </c>
      <c r="BB20">
        <f t="shared" si="16"/>
        <v>0</v>
      </c>
      <c r="BE20">
        <f t="shared" si="17"/>
        <v>0</v>
      </c>
      <c r="BH20">
        <f t="shared" si="18"/>
        <v>0</v>
      </c>
      <c r="BK20">
        <f t="shared" si="19"/>
        <v>0</v>
      </c>
      <c r="BN20">
        <f t="shared" si="20"/>
        <v>0</v>
      </c>
      <c r="BQ20">
        <f t="shared" si="21"/>
        <v>0</v>
      </c>
      <c r="BT20">
        <f t="shared" si="22"/>
        <v>0</v>
      </c>
      <c r="BV20">
        <f t="shared" si="23"/>
        <v>0</v>
      </c>
      <c r="BY20">
        <f t="shared" si="24"/>
        <v>0</v>
      </c>
      <c r="CB20">
        <f t="shared" si="25"/>
        <v>0</v>
      </c>
      <c r="CE20">
        <f t="shared" si="26"/>
        <v>0</v>
      </c>
      <c r="CH20">
        <f t="shared" si="27"/>
        <v>0</v>
      </c>
      <c r="CK20">
        <f t="shared" si="28"/>
        <v>0</v>
      </c>
      <c r="CN20">
        <f t="shared" si="29"/>
        <v>0</v>
      </c>
      <c r="CQ20">
        <f t="shared" si="30"/>
        <v>0</v>
      </c>
      <c r="CT20">
        <f t="shared" si="31"/>
        <v>0</v>
      </c>
      <c r="CW20">
        <f t="shared" si="32"/>
        <v>0</v>
      </c>
      <c r="CZ20">
        <f t="shared" si="33"/>
        <v>2500</v>
      </c>
      <c r="DA20">
        <f t="shared" si="34"/>
        <v>2500</v>
      </c>
      <c r="DB20">
        <f t="shared" si="35"/>
        <v>0</v>
      </c>
    </row>
    <row r="21" spans="1:107" x14ac:dyDescent="0.3">
      <c r="A21" t="s">
        <v>65</v>
      </c>
      <c r="B21" t="s">
        <v>67</v>
      </c>
      <c r="C21" s="3">
        <v>125000</v>
      </c>
      <c r="D21">
        <v>2051</v>
      </c>
      <c r="F21">
        <f t="shared" si="1"/>
        <v>0</v>
      </c>
      <c r="I21">
        <f t="shared" si="2"/>
        <v>0</v>
      </c>
      <c r="L21">
        <f t="shared" si="0"/>
        <v>0</v>
      </c>
      <c r="O21">
        <f t="shared" si="3"/>
        <v>0</v>
      </c>
      <c r="R21">
        <f t="shared" si="4"/>
        <v>0</v>
      </c>
      <c r="U21">
        <f t="shared" si="5"/>
        <v>0</v>
      </c>
      <c r="X21">
        <f t="shared" si="6"/>
        <v>0</v>
      </c>
      <c r="AA21">
        <f t="shared" si="7"/>
        <v>0</v>
      </c>
      <c r="AD21">
        <f t="shared" si="8"/>
        <v>0</v>
      </c>
      <c r="AG21">
        <f t="shared" si="9"/>
        <v>0</v>
      </c>
      <c r="AJ21">
        <f t="shared" si="10"/>
        <v>0</v>
      </c>
      <c r="AM21">
        <f t="shared" si="11"/>
        <v>0</v>
      </c>
      <c r="AP21">
        <f t="shared" si="12"/>
        <v>0</v>
      </c>
      <c r="AS21">
        <f t="shared" si="13"/>
        <v>0</v>
      </c>
      <c r="AV21">
        <f t="shared" si="14"/>
        <v>0</v>
      </c>
      <c r="AY21">
        <f t="shared" si="15"/>
        <v>0</v>
      </c>
      <c r="BB21">
        <f t="shared" si="16"/>
        <v>0</v>
      </c>
      <c r="BE21">
        <f t="shared" si="17"/>
        <v>0</v>
      </c>
      <c r="BH21">
        <f t="shared" si="18"/>
        <v>0</v>
      </c>
      <c r="BK21">
        <f t="shared" si="19"/>
        <v>0</v>
      </c>
      <c r="BN21">
        <f t="shared" si="20"/>
        <v>0</v>
      </c>
      <c r="BQ21">
        <f t="shared" si="21"/>
        <v>0</v>
      </c>
      <c r="BT21">
        <f t="shared" si="22"/>
        <v>0</v>
      </c>
      <c r="BV21">
        <f t="shared" si="23"/>
        <v>0</v>
      </c>
      <c r="BY21">
        <f t="shared" si="24"/>
        <v>0</v>
      </c>
      <c r="CB21">
        <f t="shared" si="25"/>
        <v>0</v>
      </c>
      <c r="CE21">
        <f t="shared" si="26"/>
        <v>0</v>
      </c>
      <c r="CH21">
        <f t="shared" si="27"/>
        <v>0</v>
      </c>
      <c r="CK21">
        <f t="shared" si="28"/>
        <v>0</v>
      </c>
      <c r="CN21">
        <f t="shared" si="29"/>
        <v>0</v>
      </c>
      <c r="CQ21">
        <f t="shared" si="30"/>
        <v>0</v>
      </c>
      <c r="CT21">
        <f t="shared" si="31"/>
        <v>0</v>
      </c>
      <c r="CW21">
        <f t="shared" si="32"/>
        <v>0</v>
      </c>
      <c r="CZ21">
        <f t="shared" si="33"/>
        <v>0</v>
      </c>
      <c r="DA21">
        <f t="shared" si="34"/>
        <v>125000</v>
      </c>
      <c r="DB21" s="19">
        <f t="shared" si="35"/>
        <v>125000</v>
      </c>
    </row>
    <row r="22" spans="1:107" x14ac:dyDescent="0.3">
      <c r="A22" t="s">
        <v>65</v>
      </c>
      <c r="B22" t="s">
        <v>69</v>
      </c>
      <c r="C22" s="3">
        <v>2500</v>
      </c>
      <c r="D22">
        <v>2043</v>
      </c>
      <c r="F22">
        <f t="shared" si="1"/>
        <v>0</v>
      </c>
      <c r="I22">
        <f t="shared" si="2"/>
        <v>0</v>
      </c>
      <c r="L22">
        <f t="shared" si="0"/>
        <v>0</v>
      </c>
      <c r="O22">
        <f t="shared" si="3"/>
        <v>0</v>
      </c>
      <c r="R22">
        <f t="shared" si="4"/>
        <v>0</v>
      </c>
      <c r="U22">
        <f t="shared" si="5"/>
        <v>0</v>
      </c>
      <c r="X22">
        <f t="shared" si="6"/>
        <v>0</v>
      </c>
      <c r="AA22">
        <f t="shared" si="7"/>
        <v>0</v>
      </c>
      <c r="AD22">
        <f t="shared" si="8"/>
        <v>0</v>
      </c>
      <c r="AG22">
        <f t="shared" si="9"/>
        <v>0</v>
      </c>
      <c r="AJ22">
        <f t="shared" si="10"/>
        <v>0</v>
      </c>
      <c r="AM22">
        <f t="shared" si="11"/>
        <v>0</v>
      </c>
      <c r="AP22">
        <f t="shared" si="12"/>
        <v>0</v>
      </c>
      <c r="AS22">
        <f t="shared" si="13"/>
        <v>0</v>
      </c>
      <c r="AV22">
        <f t="shared" si="14"/>
        <v>0</v>
      </c>
      <c r="AY22">
        <f t="shared" si="15"/>
        <v>0</v>
      </c>
      <c r="BB22">
        <f t="shared" si="16"/>
        <v>0</v>
      </c>
      <c r="BE22">
        <f t="shared" si="17"/>
        <v>0</v>
      </c>
      <c r="BH22">
        <f t="shared" si="18"/>
        <v>0</v>
      </c>
      <c r="BK22">
        <f t="shared" si="19"/>
        <v>0</v>
      </c>
      <c r="BN22">
        <f t="shared" si="20"/>
        <v>0</v>
      </c>
      <c r="BQ22">
        <f t="shared" si="21"/>
        <v>0</v>
      </c>
      <c r="BT22">
        <f t="shared" si="22"/>
        <v>0</v>
      </c>
      <c r="BV22">
        <f t="shared" si="23"/>
        <v>0</v>
      </c>
      <c r="BY22">
        <f t="shared" si="24"/>
        <v>0</v>
      </c>
      <c r="CB22">
        <f t="shared" si="25"/>
        <v>0</v>
      </c>
      <c r="CE22">
        <f t="shared" si="26"/>
        <v>0</v>
      </c>
      <c r="CH22">
        <f t="shared" si="27"/>
        <v>0</v>
      </c>
      <c r="CK22">
        <f t="shared" si="28"/>
        <v>0</v>
      </c>
      <c r="CN22">
        <f t="shared" si="29"/>
        <v>0</v>
      </c>
      <c r="CP22">
        <v>100</v>
      </c>
      <c r="CQ22">
        <f t="shared" si="30"/>
        <v>2500</v>
      </c>
      <c r="CT22">
        <f t="shared" si="31"/>
        <v>0</v>
      </c>
      <c r="CW22">
        <f t="shared" si="32"/>
        <v>0</v>
      </c>
      <c r="CZ22">
        <f t="shared" si="33"/>
        <v>2500</v>
      </c>
      <c r="DA22">
        <f t="shared" si="34"/>
        <v>2500</v>
      </c>
      <c r="DB22">
        <f t="shared" si="35"/>
        <v>0</v>
      </c>
    </row>
    <row r="23" spans="1:107" x14ac:dyDescent="0.3">
      <c r="A23" t="s">
        <v>65</v>
      </c>
      <c r="B23" t="s">
        <v>70</v>
      </c>
      <c r="C23" s="3">
        <v>18000</v>
      </c>
      <c r="D23">
        <v>2043</v>
      </c>
      <c r="F23">
        <f t="shared" si="1"/>
        <v>0</v>
      </c>
      <c r="I23">
        <f t="shared" si="2"/>
        <v>0</v>
      </c>
      <c r="L23">
        <f t="shared" si="0"/>
        <v>0</v>
      </c>
      <c r="O23">
        <f t="shared" si="3"/>
        <v>0</v>
      </c>
      <c r="R23">
        <f t="shared" si="4"/>
        <v>0</v>
      </c>
      <c r="U23">
        <f t="shared" si="5"/>
        <v>0</v>
      </c>
      <c r="X23">
        <f t="shared" si="6"/>
        <v>0</v>
      </c>
      <c r="AA23">
        <f t="shared" si="7"/>
        <v>0</v>
      </c>
      <c r="AD23">
        <f t="shared" si="8"/>
        <v>0</v>
      </c>
      <c r="AG23">
        <f t="shared" si="9"/>
        <v>0</v>
      </c>
      <c r="AJ23">
        <f t="shared" si="10"/>
        <v>0</v>
      </c>
      <c r="AM23">
        <f t="shared" si="11"/>
        <v>0</v>
      </c>
      <c r="AP23">
        <f t="shared" si="12"/>
        <v>0</v>
      </c>
      <c r="AS23">
        <f t="shared" si="13"/>
        <v>0</v>
      </c>
      <c r="AV23">
        <f t="shared" si="14"/>
        <v>0</v>
      </c>
      <c r="AY23">
        <f t="shared" si="15"/>
        <v>0</v>
      </c>
      <c r="BB23">
        <f t="shared" si="16"/>
        <v>0</v>
      </c>
      <c r="BE23">
        <f t="shared" si="17"/>
        <v>0</v>
      </c>
      <c r="BH23">
        <f t="shared" si="18"/>
        <v>0</v>
      </c>
      <c r="BJ23">
        <v>100</v>
      </c>
      <c r="BK23">
        <f t="shared" si="19"/>
        <v>18000</v>
      </c>
      <c r="BN23">
        <f t="shared" si="20"/>
        <v>0</v>
      </c>
      <c r="BQ23">
        <f t="shared" si="21"/>
        <v>0</v>
      </c>
      <c r="BT23">
        <f t="shared" si="22"/>
        <v>0</v>
      </c>
      <c r="BV23">
        <f t="shared" si="23"/>
        <v>0</v>
      </c>
      <c r="BY23">
        <f t="shared" si="24"/>
        <v>0</v>
      </c>
      <c r="CB23">
        <f t="shared" si="25"/>
        <v>0</v>
      </c>
      <c r="CE23">
        <f t="shared" si="26"/>
        <v>0</v>
      </c>
      <c r="CH23">
        <f t="shared" si="27"/>
        <v>0</v>
      </c>
      <c r="CK23">
        <f t="shared" si="28"/>
        <v>0</v>
      </c>
      <c r="CN23">
        <f t="shared" si="29"/>
        <v>0</v>
      </c>
      <c r="CQ23">
        <f t="shared" si="30"/>
        <v>0</v>
      </c>
      <c r="CT23">
        <f t="shared" si="31"/>
        <v>0</v>
      </c>
      <c r="CW23">
        <f t="shared" si="32"/>
        <v>0</v>
      </c>
      <c r="CZ23">
        <f t="shared" si="33"/>
        <v>18000</v>
      </c>
      <c r="DA23">
        <f t="shared" si="34"/>
        <v>18000</v>
      </c>
      <c r="DB23">
        <f t="shared" si="35"/>
        <v>0</v>
      </c>
    </row>
    <row r="24" spans="1:107" x14ac:dyDescent="0.3">
      <c r="A24" t="s">
        <v>65</v>
      </c>
      <c r="B24" t="s">
        <v>68</v>
      </c>
      <c r="C24" s="3">
        <v>20000</v>
      </c>
      <c r="D24" s="8">
        <v>2039</v>
      </c>
      <c r="F24">
        <f t="shared" si="1"/>
        <v>0</v>
      </c>
      <c r="I24">
        <f t="shared" si="2"/>
        <v>0</v>
      </c>
      <c r="L24">
        <f t="shared" si="0"/>
        <v>0</v>
      </c>
      <c r="O24">
        <f t="shared" si="3"/>
        <v>0</v>
      </c>
      <c r="R24">
        <f t="shared" si="4"/>
        <v>0</v>
      </c>
      <c r="T24" s="8"/>
      <c r="U24" s="8">
        <f t="shared" si="5"/>
        <v>0</v>
      </c>
      <c r="X24">
        <f t="shared" si="6"/>
        <v>0</v>
      </c>
      <c r="AA24">
        <f t="shared" si="7"/>
        <v>0</v>
      </c>
      <c r="AD24">
        <f t="shared" si="8"/>
        <v>0</v>
      </c>
      <c r="AG24">
        <f t="shared" si="9"/>
        <v>0</v>
      </c>
      <c r="AJ24">
        <f t="shared" si="10"/>
        <v>0</v>
      </c>
      <c r="AM24">
        <f t="shared" si="11"/>
        <v>0</v>
      </c>
      <c r="AP24">
        <f t="shared" si="12"/>
        <v>0</v>
      </c>
      <c r="AS24">
        <f t="shared" si="13"/>
        <v>0</v>
      </c>
      <c r="AV24">
        <f t="shared" si="14"/>
        <v>0</v>
      </c>
      <c r="AY24">
        <f t="shared" si="15"/>
        <v>0</v>
      </c>
      <c r="BB24">
        <f t="shared" si="16"/>
        <v>0</v>
      </c>
      <c r="BE24">
        <f t="shared" si="17"/>
        <v>0</v>
      </c>
      <c r="BH24">
        <f t="shared" si="18"/>
        <v>0</v>
      </c>
      <c r="BK24">
        <f t="shared" si="19"/>
        <v>0</v>
      </c>
      <c r="BN24">
        <f t="shared" si="20"/>
        <v>0</v>
      </c>
      <c r="BQ24">
        <f t="shared" si="21"/>
        <v>0</v>
      </c>
      <c r="BT24">
        <f t="shared" si="22"/>
        <v>0</v>
      </c>
      <c r="BV24">
        <f t="shared" si="23"/>
        <v>0</v>
      </c>
      <c r="BY24">
        <f t="shared" si="24"/>
        <v>0</v>
      </c>
      <c r="CB24">
        <f t="shared" si="25"/>
        <v>0</v>
      </c>
      <c r="CD24">
        <v>100</v>
      </c>
      <c r="CE24">
        <f t="shared" si="26"/>
        <v>20000</v>
      </c>
      <c r="CH24">
        <f t="shared" si="27"/>
        <v>0</v>
      </c>
      <c r="CK24">
        <f t="shared" si="28"/>
        <v>0</v>
      </c>
      <c r="CN24">
        <f t="shared" si="29"/>
        <v>0</v>
      </c>
      <c r="CQ24">
        <f t="shared" si="30"/>
        <v>0</v>
      </c>
      <c r="CT24">
        <f t="shared" si="31"/>
        <v>0</v>
      </c>
      <c r="CW24">
        <f t="shared" si="32"/>
        <v>0</v>
      </c>
      <c r="CZ24">
        <f t="shared" si="33"/>
        <v>20000</v>
      </c>
      <c r="DA24">
        <f t="shared" si="34"/>
        <v>20000</v>
      </c>
      <c r="DB24">
        <f t="shared" si="35"/>
        <v>0</v>
      </c>
    </row>
    <row r="25" spans="1:107" x14ac:dyDescent="0.3">
      <c r="C25" s="3"/>
      <c r="F25">
        <f t="shared" si="1"/>
        <v>0</v>
      </c>
      <c r="I25">
        <f t="shared" si="2"/>
        <v>0</v>
      </c>
      <c r="L25">
        <f t="shared" si="0"/>
        <v>0</v>
      </c>
      <c r="O25">
        <f t="shared" si="3"/>
        <v>0</v>
      </c>
      <c r="R25">
        <f t="shared" si="4"/>
        <v>0</v>
      </c>
      <c r="U25">
        <f t="shared" si="5"/>
        <v>0</v>
      </c>
      <c r="X25">
        <f t="shared" si="6"/>
        <v>0</v>
      </c>
      <c r="AA25">
        <f t="shared" si="7"/>
        <v>0</v>
      </c>
      <c r="AD25">
        <f t="shared" si="8"/>
        <v>0</v>
      </c>
      <c r="AG25">
        <f t="shared" si="9"/>
        <v>0</v>
      </c>
      <c r="AJ25">
        <f t="shared" si="10"/>
        <v>0</v>
      </c>
      <c r="AM25">
        <f t="shared" si="11"/>
        <v>0</v>
      </c>
      <c r="AP25">
        <f t="shared" si="12"/>
        <v>0</v>
      </c>
      <c r="AS25">
        <f t="shared" si="13"/>
        <v>0</v>
      </c>
      <c r="AV25">
        <f t="shared" si="14"/>
        <v>0</v>
      </c>
      <c r="AY25">
        <f t="shared" si="15"/>
        <v>0</v>
      </c>
      <c r="BB25">
        <f t="shared" si="16"/>
        <v>0</v>
      </c>
      <c r="BE25">
        <f t="shared" si="17"/>
        <v>0</v>
      </c>
      <c r="BH25">
        <f t="shared" si="18"/>
        <v>0</v>
      </c>
      <c r="BK25">
        <f t="shared" si="19"/>
        <v>0</v>
      </c>
      <c r="BN25">
        <f t="shared" si="20"/>
        <v>0</v>
      </c>
      <c r="BQ25">
        <f t="shared" si="21"/>
        <v>0</v>
      </c>
      <c r="BT25">
        <f t="shared" si="22"/>
        <v>0</v>
      </c>
      <c r="BV25">
        <f t="shared" si="23"/>
        <v>0</v>
      </c>
      <c r="BY25">
        <f t="shared" si="24"/>
        <v>0</v>
      </c>
      <c r="CB25">
        <f t="shared" si="25"/>
        <v>0</v>
      </c>
      <c r="CE25">
        <f t="shared" si="26"/>
        <v>0</v>
      </c>
      <c r="CH25">
        <f t="shared" si="27"/>
        <v>0</v>
      </c>
      <c r="CK25">
        <f t="shared" si="28"/>
        <v>0</v>
      </c>
      <c r="CN25">
        <f t="shared" si="29"/>
        <v>0</v>
      </c>
      <c r="CQ25">
        <f t="shared" si="30"/>
        <v>0</v>
      </c>
      <c r="CT25">
        <f t="shared" si="31"/>
        <v>0</v>
      </c>
      <c r="CW25">
        <f t="shared" si="32"/>
        <v>0</v>
      </c>
      <c r="CZ25">
        <f t="shared" si="33"/>
        <v>0</v>
      </c>
      <c r="DA25">
        <f t="shared" si="34"/>
        <v>0</v>
      </c>
      <c r="DB25">
        <f t="shared" si="35"/>
        <v>0</v>
      </c>
    </row>
    <row r="26" spans="1:107" x14ac:dyDescent="0.3">
      <c r="A26" t="s">
        <v>58</v>
      </c>
      <c r="B26" t="s">
        <v>59</v>
      </c>
      <c r="C26" s="3">
        <v>28000</v>
      </c>
      <c r="D26">
        <v>2028</v>
      </c>
      <c r="F26">
        <f t="shared" si="1"/>
        <v>0</v>
      </c>
      <c r="I26">
        <f t="shared" si="2"/>
        <v>0</v>
      </c>
      <c r="L26">
        <f t="shared" si="0"/>
        <v>0</v>
      </c>
      <c r="O26">
        <f t="shared" si="3"/>
        <v>0</v>
      </c>
      <c r="Q26">
        <v>25</v>
      </c>
      <c r="R26">
        <f t="shared" si="4"/>
        <v>7000</v>
      </c>
      <c r="T26">
        <v>25</v>
      </c>
      <c r="U26">
        <f t="shared" si="5"/>
        <v>7000</v>
      </c>
      <c r="W26">
        <v>25</v>
      </c>
      <c r="X26">
        <f t="shared" si="6"/>
        <v>7000</v>
      </c>
      <c r="Z26">
        <v>25</v>
      </c>
      <c r="AA26">
        <f t="shared" si="7"/>
        <v>7000</v>
      </c>
      <c r="AD26">
        <f t="shared" si="8"/>
        <v>0</v>
      </c>
      <c r="AG26">
        <f t="shared" si="9"/>
        <v>0</v>
      </c>
      <c r="AJ26">
        <f t="shared" si="10"/>
        <v>0</v>
      </c>
      <c r="AM26">
        <f t="shared" si="11"/>
        <v>0</v>
      </c>
      <c r="AP26">
        <f t="shared" si="12"/>
        <v>0</v>
      </c>
      <c r="AS26">
        <f t="shared" si="13"/>
        <v>0</v>
      </c>
      <c r="AV26">
        <f t="shared" si="14"/>
        <v>0</v>
      </c>
      <c r="AY26">
        <f t="shared" si="15"/>
        <v>0</v>
      </c>
      <c r="BB26">
        <f t="shared" si="16"/>
        <v>0</v>
      </c>
      <c r="BE26">
        <f t="shared" si="17"/>
        <v>0</v>
      </c>
      <c r="BH26">
        <f t="shared" si="18"/>
        <v>0</v>
      </c>
      <c r="BK26">
        <f t="shared" si="19"/>
        <v>0</v>
      </c>
      <c r="BN26">
        <f t="shared" si="20"/>
        <v>0</v>
      </c>
      <c r="BQ26">
        <f t="shared" si="21"/>
        <v>0</v>
      </c>
      <c r="BT26">
        <f t="shared" si="22"/>
        <v>0</v>
      </c>
      <c r="BV26">
        <f t="shared" si="23"/>
        <v>0</v>
      </c>
      <c r="BY26">
        <f t="shared" si="24"/>
        <v>0</v>
      </c>
      <c r="CB26">
        <f t="shared" si="25"/>
        <v>0</v>
      </c>
      <c r="CE26">
        <f t="shared" si="26"/>
        <v>0</v>
      </c>
      <c r="CH26">
        <f t="shared" si="27"/>
        <v>0</v>
      </c>
      <c r="CK26">
        <f t="shared" si="28"/>
        <v>0</v>
      </c>
      <c r="CN26">
        <f t="shared" si="29"/>
        <v>0</v>
      </c>
      <c r="CQ26">
        <f t="shared" si="30"/>
        <v>0</v>
      </c>
      <c r="CT26">
        <f t="shared" si="31"/>
        <v>0</v>
      </c>
      <c r="CW26">
        <f t="shared" si="32"/>
        <v>0</v>
      </c>
      <c r="CZ26">
        <f t="shared" si="33"/>
        <v>28000</v>
      </c>
      <c r="DA26">
        <f t="shared" si="34"/>
        <v>28000</v>
      </c>
      <c r="DB26">
        <f t="shared" si="35"/>
        <v>0</v>
      </c>
    </row>
    <row r="27" spans="1:107" x14ac:dyDescent="0.3">
      <c r="A27" t="s">
        <v>58</v>
      </c>
      <c r="B27" t="s">
        <v>96</v>
      </c>
      <c r="C27" s="9">
        <v>4050</v>
      </c>
      <c r="D27">
        <v>2034</v>
      </c>
      <c r="F27">
        <f t="shared" si="1"/>
        <v>0</v>
      </c>
      <c r="I27">
        <f t="shared" si="2"/>
        <v>0</v>
      </c>
      <c r="L27">
        <f t="shared" si="0"/>
        <v>0</v>
      </c>
      <c r="O27">
        <f t="shared" si="3"/>
        <v>0</v>
      </c>
      <c r="R27">
        <f t="shared" si="4"/>
        <v>0</v>
      </c>
      <c r="U27">
        <f t="shared" si="5"/>
        <v>0</v>
      </c>
      <c r="W27" s="8">
        <v>100</v>
      </c>
      <c r="X27" s="8">
        <f t="shared" si="6"/>
        <v>4050</v>
      </c>
      <c r="Y27" s="8"/>
      <c r="Z27" s="8">
        <v>100</v>
      </c>
      <c r="AA27" s="8">
        <f t="shared" si="7"/>
        <v>4050</v>
      </c>
      <c r="AD27">
        <f t="shared" si="8"/>
        <v>0</v>
      </c>
      <c r="AG27">
        <f t="shared" si="9"/>
        <v>0</v>
      </c>
      <c r="AJ27">
        <f t="shared" si="10"/>
        <v>0</v>
      </c>
      <c r="AM27">
        <f t="shared" si="11"/>
        <v>0</v>
      </c>
      <c r="AP27">
        <f t="shared" si="12"/>
        <v>0</v>
      </c>
      <c r="AS27">
        <f t="shared" si="13"/>
        <v>0</v>
      </c>
      <c r="AV27">
        <f t="shared" si="14"/>
        <v>0</v>
      </c>
      <c r="AY27">
        <f t="shared" si="15"/>
        <v>0</v>
      </c>
      <c r="BB27">
        <f t="shared" si="16"/>
        <v>0</v>
      </c>
      <c r="BE27">
        <f t="shared" si="17"/>
        <v>0</v>
      </c>
      <c r="BH27">
        <f t="shared" si="18"/>
        <v>0</v>
      </c>
      <c r="BK27">
        <f t="shared" si="19"/>
        <v>0</v>
      </c>
      <c r="BN27">
        <f t="shared" si="20"/>
        <v>0</v>
      </c>
      <c r="BQ27">
        <f t="shared" si="21"/>
        <v>0</v>
      </c>
      <c r="BT27">
        <f t="shared" si="22"/>
        <v>0</v>
      </c>
      <c r="BV27">
        <f t="shared" si="23"/>
        <v>0</v>
      </c>
      <c r="BY27">
        <f t="shared" si="24"/>
        <v>0</v>
      </c>
      <c r="CB27">
        <f t="shared" si="25"/>
        <v>0</v>
      </c>
      <c r="CE27">
        <f t="shared" si="26"/>
        <v>0</v>
      </c>
      <c r="CH27">
        <f t="shared" si="27"/>
        <v>0</v>
      </c>
      <c r="CK27">
        <f t="shared" si="28"/>
        <v>0</v>
      </c>
      <c r="CN27">
        <f t="shared" si="29"/>
        <v>0</v>
      </c>
      <c r="CQ27">
        <f t="shared" si="30"/>
        <v>0</v>
      </c>
      <c r="CT27">
        <f t="shared" si="31"/>
        <v>0</v>
      </c>
      <c r="CW27">
        <f t="shared" si="32"/>
        <v>0</v>
      </c>
      <c r="CZ27">
        <f t="shared" si="33"/>
        <v>8100</v>
      </c>
      <c r="DA27">
        <f t="shared" si="34"/>
        <v>4050</v>
      </c>
      <c r="DB27">
        <f t="shared" si="35"/>
        <v>-4050</v>
      </c>
      <c r="DC27" t="s">
        <v>99</v>
      </c>
    </row>
    <row r="28" spans="1:107" x14ac:dyDescent="0.3">
      <c r="A28" t="s">
        <v>58</v>
      </c>
      <c r="B28" t="s">
        <v>60</v>
      </c>
      <c r="C28" s="3">
        <v>40000</v>
      </c>
      <c r="D28">
        <v>2028</v>
      </c>
      <c r="F28">
        <f t="shared" si="1"/>
        <v>0</v>
      </c>
      <c r="I28">
        <f t="shared" si="2"/>
        <v>0</v>
      </c>
      <c r="L28">
        <f t="shared" si="0"/>
        <v>0</v>
      </c>
      <c r="O28">
        <f t="shared" si="3"/>
        <v>0</v>
      </c>
      <c r="Q28">
        <v>100</v>
      </c>
      <c r="R28" s="8">
        <f t="shared" si="4"/>
        <v>40000</v>
      </c>
      <c r="U28">
        <f t="shared" si="5"/>
        <v>0</v>
      </c>
      <c r="X28">
        <f t="shared" si="6"/>
        <v>0</v>
      </c>
      <c r="AA28">
        <f t="shared" si="7"/>
        <v>0</v>
      </c>
      <c r="AD28">
        <f t="shared" si="8"/>
        <v>0</v>
      </c>
      <c r="AG28">
        <f t="shared" si="9"/>
        <v>0</v>
      </c>
      <c r="AJ28">
        <f t="shared" si="10"/>
        <v>0</v>
      </c>
      <c r="AM28">
        <f t="shared" si="11"/>
        <v>0</v>
      </c>
      <c r="AP28">
        <f t="shared" si="12"/>
        <v>0</v>
      </c>
      <c r="AS28">
        <f t="shared" si="13"/>
        <v>0</v>
      </c>
      <c r="AV28">
        <f t="shared" si="14"/>
        <v>0</v>
      </c>
      <c r="AY28">
        <f t="shared" si="15"/>
        <v>0</v>
      </c>
      <c r="BB28">
        <f t="shared" si="16"/>
        <v>0</v>
      </c>
      <c r="BE28">
        <f t="shared" si="17"/>
        <v>0</v>
      </c>
      <c r="BH28">
        <f t="shared" si="18"/>
        <v>0</v>
      </c>
      <c r="BK28">
        <f t="shared" si="19"/>
        <v>0</v>
      </c>
      <c r="BN28">
        <f t="shared" si="20"/>
        <v>0</v>
      </c>
      <c r="BQ28">
        <f t="shared" si="21"/>
        <v>0</v>
      </c>
      <c r="BT28">
        <f t="shared" si="22"/>
        <v>0</v>
      </c>
      <c r="BV28">
        <f t="shared" si="23"/>
        <v>0</v>
      </c>
      <c r="BY28">
        <f t="shared" si="24"/>
        <v>0</v>
      </c>
      <c r="CB28">
        <f t="shared" si="25"/>
        <v>0</v>
      </c>
      <c r="CE28">
        <f t="shared" si="26"/>
        <v>0</v>
      </c>
      <c r="CH28">
        <f t="shared" si="27"/>
        <v>0</v>
      </c>
      <c r="CK28">
        <f t="shared" si="28"/>
        <v>0</v>
      </c>
      <c r="CN28">
        <f t="shared" si="29"/>
        <v>0</v>
      </c>
      <c r="CQ28">
        <f t="shared" si="30"/>
        <v>0</v>
      </c>
      <c r="CT28">
        <f t="shared" si="31"/>
        <v>0</v>
      </c>
      <c r="CW28">
        <f t="shared" si="32"/>
        <v>0</v>
      </c>
      <c r="CZ28">
        <f t="shared" si="33"/>
        <v>40000</v>
      </c>
      <c r="DA28">
        <f t="shared" si="34"/>
        <v>40000</v>
      </c>
      <c r="DB28">
        <f t="shared" si="35"/>
        <v>0</v>
      </c>
    </row>
    <row r="29" spans="1:107" x14ac:dyDescent="0.3">
      <c r="C29" s="3"/>
      <c r="F29">
        <f t="shared" si="1"/>
        <v>0</v>
      </c>
      <c r="I29">
        <f t="shared" si="2"/>
        <v>0</v>
      </c>
      <c r="L29">
        <f t="shared" si="0"/>
        <v>0</v>
      </c>
      <c r="O29">
        <f t="shared" si="3"/>
        <v>0</v>
      </c>
      <c r="R29">
        <f t="shared" si="4"/>
        <v>0</v>
      </c>
      <c r="U29">
        <f t="shared" si="5"/>
        <v>0</v>
      </c>
      <c r="X29">
        <f t="shared" si="6"/>
        <v>0</v>
      </c>
      <c r="AA29">
        <f t="shared" si="7"/>
        <v>0</v>
      </c>
      <c r="AD29">
        <f t="shared" si="8"/>
        <v>0</v>
      </c>
      <c r="AG29">
        <f t="shared" si="9"/>
        <v>0</v>
      </c>
      <c r="AJ29">
        <f t="shared" si="10"/>
        <v>0</v>
      </c>
      <c r="AM29">
        <f t="shared" si="11"/>
        <v>0</v>
      </c>
      <c r="AP29">
        <f t="shared" si="12"/>
        <v>0</v>
      </c>
      <c r="AS29">
        <f t="shared" si="13"/>
        <v>0</v>
      </c>
      <c r="AV29">
        <f t="shared" si="14"/>
        <v>0</v>
      </c>
      <c r="AY29">
        <f t="shared" si="15"/>
        <v>0</v>
      </c>
      <c r="BB29">
        <f t="shared" si="16"/>
        <v>0</v>
      </c>
      <c r="BE29">
        <f t="shared" si="17"/>
        <v>0</v>
      </c>
      <c r="BH29">
        <f t="shared" si="18"/>
        <v>0</v>
      </c>
      <c r="BK29">
        <f t="shared" si="19"/>
        <v>0</v>
      </c>
      <c r="BN29">
        <f t="shared" si="20"/>
        <v>0</v>
      </c>
      <c r="BQ29">
        <f t="shared" si="21"/>
        <v>0</v>
      </c>
      <c r="BT29">
        <f t="shared" si="22"/>
        <v>0</v>
      </c>
      <c r="BV29">
        <f t="shared" si="23"/>
        <v>0</v>
      </c>
      <c r="BY29">
        <f t="shared" si="24"/>
        <v>0</v>
      </c>
      <c r="CB29">
        <f t="shared" si="25"/>
        <v>0</v>
      </c>
      <c r="CE29">
        <f t="shared" si="26"/>
        <v>0</v>
      </c>
      <c r="CH29">
        <f t="shared" si="27"/>
        <v>0</v>
      </c>
      <c r="CK29">
        <f t="shared" si="28"/>
        <v>0</v>
      </c>
      <c r="CN29">
        <f t="shared" si="29"/>
        <v>0</v>
      </c>
      <c r="CQ29">
        <f t="shared" si="30"/>
        <v>0</v>
      </c>
      <c r="CT29">
        <f t="shared" si="31"/>
        <v>0</v>
      </c>
      <c r="CW29">
        <f t="shared" si="32"/>
        <v>0</v>
      </c>
      <c r="CZ29">
        <f t="shared" si="33"/>
        <v>0</v>
      </c>
      <c r="DA29">
        <f t="shared" si="34"/>
        <v>0</v>
      </c>
      <c r="DB29">
        <f t="shared" si="35"/>
        <v>0</v>
      </c>
    </row>
    <row r="30" spans="1:107" x14ac:dyDescent="0.3">
      <c r="A30" t="s">
        <v>55</v>
      </c>
      <c r="B30" t="s">
        <v>56</v>
      </c>
      <c r="C30" s="3">
        <v>13050</v>
      </c>
      <c r="D30">
        <v>2034</v>
      </c>
      <c r="F30">
        <f t="shared" si="1"/>
        <v>0</v>
      </c>
      <c r="I30">
        <f t="shared" si="2"/>
        <v>0</v>
      </c>
      <c r="L30">
        <f t="shared" si="0"/>
        <v>0</v>
      </c>
      <c r="O30">
        <f t="shared" si="3"/>
        <v>0</v>
      </c>
      <c r="R30">
        <f t="shared" si="4"/>
        <v>0</v>
      </c>
      <c r="T30">
        <v>25</v>
      </c>
      <c r="U30">
        <f t="shared" si="5"/>
        <v>3262.5</v>
      </c>
      <c r="W30">
        <v>25</v>
      </c>
      <c r="X30">
        <f t="shared" si="6"/>
        <v>3262.5</v>
      </c>
      <c r="Z30">
        <v>25</v>
      </c>
      <c r="AA30">
        <f t="shared" si="7"/>
        <v>3262.5</v>
      </c>
      <c r="AC30">
        <v>25</v>
      </c>
      <c r="AD30">
        <f t="shared" si="8"/>
        <v>3262.5</v>
      </c>
      <c r="AG30">
        <f t="shared" si="9"/>
        <v>0</v>
      </c>
      <c r="AI30" s="8">
        <v>0</v>
      </c>
      <c r="AJ30" s="8">
        <f t="shared" si="10"/>
        <v>0</v>
      </c>
      <c r="AM30">
        <f t="shared" si="11"/>
        <v>0</v>
      </c>
      <c r="AP30">
        <f t="shared" si="12"/>
        <v>0</v>
      </c>
      <c r="AS30">
        <f t="shared" si="13"/>
        <v>0</v>
      </c>
      <c r="AV30">
        <f t="shared" si="14"/>
        <v>0</v>
      </c>
      <c r="AY30">
        <f t="shared" si="15"/>
        <v>0</v>
      </c>
      <c r="BB30">
        <f t="shared" si="16"/>
        <v>0</v>
      </c>
      <c r="BE30">
        <f t="shared" si="17"/>
        <v>0</v>
      </c>
      <c r="BH30">
        <f t="shared" si="18"/>
        <v>0</v>
      </c>
      <c r="BK30">
        <f t="shared" si="19"/>
        <v>0</v>
      </c>
      <c r="BN30">
        <f t="shared" si="20"/>
        <v>0</v>
      </c>
      <c r="BQ30">
        <f t="shared" si="21"/>
        <v>0</v>
      </c>
      <c r="BT30">
        <f t="shared" si="22"/>
        <v>0</v>
      </c>
      <c r="BV30">
        <f t="shared" si="23"/>
        <v>0</v>
      </c>
      <c r="BY30">
        <f t="shared" si="24"/>
        <v>0</v>
      </c>
      <c r="CB30">
        <f t="shared" si="25"/>
        <v>0</v>
      </c>
      <c r="CE30">
        <f t="shared" si="26"/>
        <v>0</v>
      </c>
      <c r="CH30">
        <f t="shared" si="27"/>
        <v>0</v>
      </c>
      <c r="CK30">
        <f t="shared" si="28"/>
        <v>0</v>
      </c>
      <c r="CN30">
        <f t="shared" si="29"/>
        <v>0</v>
      </c>
      <c r="CQ30">
        <f t="shared" si="30"/>
        <v>0</v>
      </c>
      <c r="CT30">
        <f t="shared" si="31"/>
        <v>0</v>
      </c>
      <c r="CW30">
        <f t="shared" si="32"/>
        <v>0</v>
      </c>
      <c r="CZ30">
        <f t="shared" si="33"/>
        <v>13050</v>
      </c>
      <c r="DA30">
        <f t="shared" si="34"/>
        <v>13050</v>
      </c>
      <c r="DB30">
        <f t="shared" si="35"/>
        <v>0</v>
      </c>
    </row>
    <row r="31" spans="1:107" x14ac:dyDescent="0.3">
      <c r="A31" t="s">
        <v>55</v>
      </c>
      <c r="B31" t="s">
        <v>57</v>
      </c>
      <c r="C31" s="3">
        <v>1200</v>
      </c>
      <c r="D31">
        <v>2043</v>
      </c>
      <c r="F31">
        <f t="shared" si="1"/>
        <v>0</v>
      </c>
      <c r="I31">
        <f t="shared" si="2"/>
        <v>0</v>
      </c>
      <c r="L31">
        <f t="shared" si="0"/>
        <v>0</v>
      </c>
      <c r="O31">
        <f t="shared" si="3"/>
        <v>0</v>
      </c>
      <c r="R31">
        <f t="shared" si="4"/>
        <v>0</v>
      </c>
      <c r="U31">
        <f t="shared" si="5"/>
        <v>0</v>
      </c>
      <c r="X31">
        <f t="shared" si="6"/>
        <v>0</v>
      </c>
      <c r="AA31">
        <f t="shared" si="7"/>
        <v>0</v>
      </c>
      <c r="AD31">
        <f t="shared" si="8"/>
        <v>0</v>
      </c>
      <c r="AG31">
        <f t="shared" si="9"/>
        <v>0</v>
      </c>
      <c r="AJ31">
        <f t="shared" si="10"/>
        <v>0</v>
      </c>
      <c r="AM31">
        <f t="shared" si="11"/>
        <v>0</v>
      </c>
      <c r="AP31">
        <f t="shared" si="12"/>
        <v>0</v>
      </c>
      <c r="AS31">
        <f t="shared" si="13"/>
        <v>0</v>
      </c>
      <c r="AV31">
        <f t="shared" si="14"/>
        <v>0</v>
      </c>
      <c r="AY31">
        <f t="shared" si="15"/>
        <v>0</v>
      </c>
      <c r="BB31">
        <f t="shared" si="16"/>
        <v>0</v>
      </c>
      <c r="BE31">
        <f t="shared" si="17"/>
        <v>0</v>
      </c>
      <c r="BH31">
        <f t="shared" si="18"/>
        <v>0</v>
      </c>
      <c r="BK31">
        <f t="shared" si="19"/>
        <v>0</v>
      </c>
      <c r="BN31">
        <f t="shared" si="20"/>
        <v>0</v>
      </c>
      <c r="BQ31">
        <f t="shared" si="21"/>
        <v>0</v>
      </c>
      <c r="BT31">
        <f t="shared" si="22"/>
        <v>0</v>
      </c>
      <c r="BV31">
        <f t="shared" si="23"/>
        <v>0</v>
      </c>
      <c r="BY31">
        <f t="shared" si="24"/>
        <v>0</v>
      </c>
      <c r="CB31">
        <f t="shared" si="25"/>
        <v>0</v>
      </c>
      <c r="CE31">
        <f t="shared" si="26"/>
        <v>0</v>
      </c>
      <c r="CH31">
        <f t="shared" si="27"/>
        <v>0</v>
      </c>
      <c r="CK31">
        <f t="shared" si="28"/>
        <v>0</v>
      </c>
      <c r="CN31">
        <f t="shared" si="29"/>
        <v>0</v>
      </c>
      <c r="CP31">
        <v>100</v>
      </c>
      <c r="CQ31">
        <f t="shared" si="30"/>
        <v>1200</v>
      </c>
      <c r="CT31">
        <f t="shared" si="31"/>
        <v>0</v>
      </c>
      <c r="CW31">
        <f t="shared" si="32"/>
        <v>0</v>
      </c>
      <c r="CZ31">
        <f t="shared" si="33"/>
        <v>1200</v>
      </c>
      <c r="DA31">
        <f t="shared" si="34"/>
        <v>1200</v>
      </c>
      <c r="DB31">
        <f t="shared" si="35"/>
        <v>0</v>
      </c>
    </row>
    <row r="32" spans="1:107" x14ac:dyDescent="0.3">
      <c r="C32" s="3"/>
      <c r="F32">
        <f t="shared" si="1"/>
        <v>0</v>
      </c>
      <c r="I32">
        <f t="shared" si="2"/>
        <v>0</v>
      </c>
      <c r="L32">
        <f t="shared" si="0"/>
        <v>0</v>
      </c>
      <c r="O32">
        <f t="shared" si="3"/>
        <v>0</v>
      </c>
      <c r="R32">
        <f t="shared" si="4"/>
        <v>0</v>
      </c>
      <c r="U32">
        <f t="shared" si="5"/>
        <v>0</v>
      </c>
      <c r="X32">
        <f t="shared" si="6"/>
        <v>0</v>
      </c>
      <c r="AA32">
        <f t="shared" si="7"/>
        <v>0</v>
      </c>
      <c r="AD32">
        <f t="shared" si="8"/>
        <v>0</v>
      </c>
      <c r="AG32">
        <f t="shared" si="9"/>
        <v>0</v>
      </c>
      <c r="AJ32">
        <f t="shared" si="10"/>
        <v>0</v>
      </c>
      <c r="AM32">
        <f t="shared" si="11"/>
        <v>0</v>
      </c>
      <c r="AP32">
        <f t="shared" si="12"/>
        <v>0</v>
      </c>
      <c r="AS32">
        <f t="shared" si="13"/>
        <v>0</v>
      </c>
      <c r="AV32">
        <f t="shared" si="14"/>
        <v>0</v>
      </c>
      <c r="AY32">
        <f t="shared" si="15"/>
        <v>0</v>
      </c>
      <c r="BB32">
        <f t="shared" si="16"/>
        <v>0</v>
      </c>
      <c r="BE32">
        <f t="shared" si="17"/>
        <v>0</v>
      </c>
      <c r="BH32">
        <f t="shared" si="18"/>
        <v>0</v>
      </c>
      <c r="BK32">
        <f t="shared" si="19"/>
        <v>0</v>
      </c>
      <c r="BN32">
        <f t="shared" si="20"/>
        <v>0</v>
      </c>
      <c r="BQ32">
        <f t="shared" si="21"/>
        <v>0</v>
      </c>
      <c r="BT32">
        <f t="shared" si="22"/>
        <v>0</v>
      </c>
      <c r="BV32">
        <f t="shared" si="23"/>
        <v>0</v>
      </c>
      <c r="BY32">
        <f t="shared" si="24"/>
        <v>0</v>
      </c>
      <c r="CB32">
        <f t="shared" si="25"/>
        <v>0</v>
      </c>
      <c r="CE32">
        <f t="shared" si="26"/>
        <v>0</v>
      </c>
      <c r="CH32">
        <f t="shared" si="27"/>
        <v>0</v>
      </c>
      <c r="CK32">
        <f t="shared" si="28"/>
        <v>0</v>
      </c>
      <c r="CN32">
        <f t="shared" si="29"/>
        <v>0</v>
      </c>
      <c r="CQ32">
        <f t="shared" si="30"/>
        <v>0</v>
      </c>
      <c r="CT32">
        <f t="shared" si="31"/>
        <v>0</v>
      </c>
      <c r="CW32">
        <f t="shared" si="32"/>
        <v>0</v>
      </c>
      <c r="CZ32">
        <f t="shared" si="33"/>
        <v>0</v>
      </c>
      <c r="DA32">
        <f t="shared" si="34"/>
        <v>0</v>
      </c>
      <c r="DB32">
        <f t="shared" si="35"/>
        <v>0</v>
      </c>
    </row>
    <row r="33" spans="1:107" x14ac:dyDescent="0.3">
      <c r="A33" t="s">
        <v>74</v>
      </c>
      <c r="B33" t="s">
        <v>75</v>
      </c>
      <c r="C33" s="3">
        <v>23500</v>
      </c>
      <c r="D33">
        <v>2027</v>
      </c>
      <c r="F33">
        <f t="shared" si="1"/>
        <v>0</v>
      </c>
      <c r="I33">
        <f t="shared" si="2"/>
        <v>0</v>
      </c>
      <c r="K33">
        <v>100</v>
      </c>
      <c r="L33">
        <f t="shared" si="0"/>
        <v>23500</v>
      </c>
      <c r="N33">
        <v>0</v>
      </c>
      <c r="O33">
        <f t="shared" si="3"/>
        <v>0</v>
      </c>
      <c r="R33">
        <f t="shared" si="4"/>
        <v>0</v>
      </c>
      <c r="U33">
        <f t="shared" si="5"/>
        <v>0</v>
      </c>
      <c r="X33">
        <f t="shared" si="6"/>
        <v>0</v>
      </c>
      <c r="AA33">
        <f t="shared" si="7"/>
        <v>0</v>
      </c>
      <c r="AD33">
        <f t="shared" si="8"/>
        <v>0</v>
      </c>
      <c r="AG33">
        <f t="shared" si="9"/>
        <v>0</v>
      </c>
      <c r="AJ33">
        <f t="shared" si="10"/>
        <v>0</v>
      </c>
      <c r="AM33">
        <f t="shared" si="11"/>
        <v>0</v>
      </c>
      <c r="AP33">
        <f t="shared" si="12"/>
        <v>0</v>
      </c>
      <c r="AS33">
        <f t="shared" si="13"/>
        <v>0</v>
      </c>
      <c r="AV33">
        <f t="shared" si="14"/>
        <v>0</v>
      </c>
      <c r="AY33">
        <f t="shared" si="15"/>
        <v>0</v>
      </c>
      <c r="BB33">
        <f t="shared" si="16"/>
        <v>0</v>
      </c>
      <c r="BE33">
        <f t="shared" si="17"/>
        <v>0</v>
      </c>
      <c r="BH33">
        <f t="shared" si="18"/>
        <v>0</v>
      </c>
      <c r="BK33">
        <f t="shared" si="19"/>
        <v>0</v>
      </c>
      <c r="BN33">
        <f t="shared" si="20"/>
        <v>0</v>
      </c>
      <c r="BQ33">
        <f t="shared" si="21"/>
        <v>0</v>
      </c>
      <c r="BT33">
        <f t="shared" si="22"/>
        <v>0</v>
      </c>
      <c r="BV33">
        <f t="shared" si="23"/>
        <v>0</v>
      </c>
      <c r="BY33">
        <f t="shared" si="24"/>
        <v>0</v>
      </c>
      <c r="CB33">
        <f t="shared" si="25"/>
        <v>0</v>
      </c>
      <c r="CE33">
        <f t="shared" si="26"/>
        <v>0</v>
      </c>
      <c r="CH33">
        <f t="shared" si="27"/>
        <v>0</v>
      </c>
      <c r="CK33">
        <f t="shared" si="28"/>
        <v>0</v>
      </c>
      <c r="CN33">
        <f t="shared" si="29"/>
        <v>0</v>
      </c>
      <c r="CQ33">
        <f t="shared" si="30"/>
        <v>0</v>
      </c>
      <c r="CT33">
        <f t="shared" si="31"/>
        <v>0</v>
      </c>
      <c r="CW33">
        <f t="shared" si="32"/>
        <v>0</v>
      </c>
      <c r="CZ33">
        <f t="shared" si="33"/>
        <v>23500</v>
      </c>
      <c r="DA33">
        <f t="shared" si="34"/>
        <v>23500</v>
      </c>
      <c r="DB33">
        <f t="shared" si="35"/>
        <v>0</v>
      </c>
    </row>
    <row r="34" spans="1:107" x14ac:dyDescent="0.3">
      <c r="A34" t="s">
        <v>74</v>
      </c>
      <c r="B34" s="8" t="s">
        <v>76</v>
      </c>
      <c r="C34" s="9">
        <v>100000</v>
      </c>
      <c r="D34">
        <v>2034</v>
      </c>
      <c r="F34">
        <f t="shared" si="1"/>
        <v>0</v>
      </c>
      <c r="I34">
        <f t="shared" si="2"/>
        <v>0</v>
      </c>
      <c r="L34">
        <f t="shared" si="0"/>
        <v>0</v>
      </c>
      <c r="O34">
        <f t="shared" si="3"/>
        <v>0</v>
      </c>
      <c r="R34">
        <f t="shared" si="4"/>
        <v>0</v>
      </c>
      <c r="U34">
        <f t="shared" si="5"/>
        <v>0</v>
      </c>
      <c r="X34">
        <f t="shared" si="6"/>
        <v>0</v>
      </c>
      <c r="AA34">
        <f t="shared" si="7"/>
        <v>0</v>
      </c>
      <c r="AD34">
        <f t="shared" si="8"/>
        <v>0</v>
      </c>
      <c r="AG34">
        <f t="shared" si="9"/>
        <v>0</v>
      </c>
      <c r="AJ34">
        <f t="shared" si="10"/>
        <v>0</v>
      </c>
      <c r="AM34">
        <f t="shared" si="11"/>
        <v>0</v>
      </c>
      <c r="AP34">
        <f t="shared" si="12"/>
        <v>0</v>
      </c>
      <c r="AS34">
        <f t="shared" si="13"/>
        <v>0</v>
      </c>
      <c r="AV34">
        <f t="shared" si="14"/>
        <v>0</v>
      </c>
      <c r="AY34">
        <f t="shared" si="15"/>
        <v>0</v>
      </c>
      <c r="BB34">
        <f t="shared" si="16"/>
        <v>0</v>
      </c>
      <c r="BE34">
        <f t="shared" si="17"/>
        <v>0</v>
      </c>
      <c r="BH34">
        <f t="shared" si="18"/>
        <v>0</v>
      </c>
      <c r="BK34">
        <f t="shared" si="19"/>
        <v>0</v>
      </c>
      <c r="BN34">
        <f t="shared" si="20"/>
        <v>0</v>
      </c>
      <c r="BQ34">
        <f t="shared" si="21"/>
        <v>0</v>
      </c>
      <c r="BT34">
        <f t="shared" si="22"/>
        <v>0</v>
      </c>
      <c r="BV34">
        <f t="shared" si="23"/>
        <v>0</v>
      </c>
      <c r="BY34">
        <f t="shared" si="24"/>
        <v>0</v>
      </c>
      <c r="CB34">
        <f t="shared" si="25"/>
        <v>0</v>
      </c>
      <c r="CE34">
        <f t="shared" si="26"/>
        <v>0</v>
      </c>
      <c r="CH34">
        <f t="shared" si="27"/>
        <v>0</v>
      </c>
      <c r="CK34">
        <f t="shared" si="28"/>
        <v>0</v>
      </c>
      <c r="CN34">
        <f t="shared" si="29"/>
        <v>0</v>
      </c>
      <c r="CQ34">
        <f t="shared" si="30"/>
        <v>0</v>
      </c>
      <c r="CT34">
        <f t="shared" si="31"/>
        <v>0</v>
      </c>
      <c r="CW34">
        <f t="shared" si="32"/>
        <v>0</v>
      </c>
      <c r="CZ34">
        <f t="shared" si="33"/>
        <v>0</v>
      </c>
      <c r="DA34">
        <f t="shared" si="34"/>
        <v>100000</v>
      </c>
      <c r="DB34" s="19">
        <f t="shared" si="35"/>
        <v>100000</v>
      </c>
    </row>
    <row r="35" spans="1:107" x14ac:dyDescent="0.3">
      <c r="C35" s="3"/>
      <c r="F35">
        <f t="shared" si="1"/>
        <v>0</v>
      </c>
      <c r="I35">
        <f t="shared" si="2"/>
        <v>0</v>
      </c>
      <c r="L35">
        <f t="shared" si="0"/>
        <v>0</v>
      </c>
      <c r="O35">
        <f t="shared" si="3"/>
        <v>0</v>
      </c>
      <c r="R35">
        <f t="shared" si="4"/>
        <v>0</v>
      </c>
      <c r="U35">
        <f t="shared" si="5"/>
        <v>0</v>
      </c>
      <c r="X35">
        <f t="shared" si="6"/>
        <v>0</v>
      </c>
      <c r="AA35">
        <f t="shared" si="7"/>
        <v>0</v>
      </c>
      <c r="AD35">
        <f t="shared" si="8"/>
        <v>0</v>
      </c>
      <c r="AG35">
        <f t="shared" si="9"/>
        <v>0</v>
      </c>
      <c r="AJ35">
        <f t="shared" si="10"/>
        <v>0</v>
      </c>
      <c r="AM35">
        <f t="shared" si="11"/>
        <v>0</v>
      </c>
      <c r="AP35">
        <f t="shared" si="12"/>
        <v>0</v>
      </c>
      <c r="AS35">
        <f t="shared" si="13"/>
        <v>0</v>
      </c>
      <c r="AV35">
        <f t="shared" si="14"/>
        <v>0</v>
      </c>
      <c r="AY35">
        <f t="shared" si="15"/>
        <v>0</v>
      </c>
      <c r="BB35">
        <f t="shared" si="16"/>
        <v>0</v>
      </c>
      <c r="BE35">
        <f t="shared" si="17"/>
        <v>0</v>
      </c>
      <c r="BH35">
        <f t="shared" si="18"/>
        <v>0</v>
      </c>
      <c r="BK35">
        <f t="shared" si="19"/>
        <v>0</v>
      </c>
      <c r="BN35">
        <f t="shared" si="20"/>
        <v>0</v>
      </c>
      <c r="BQ35">
        <f t="shared" si="21"/>
        <v>0</v>
      </c>
      <c r="BT35">
        <f t="shared" si="22"/>
        <v>0</v>
      </c>
      <c r="BV35">
        <f t="shared" si="23"/>
        <v>0</v>
      </c>
      <c r="BY35">
        <f t="shared" si="24"/>
        <v>0</v>
      </c>
      <c r="CB35">
        <f t="shared" si="25"/>
        <v>0</v>
      </c>
      <c r="CE35">
        <f t="shared" si="26"/>
        <v>0</v>
      </c>
      <c r="CH35">
        <f t="shared" si="27"/>
        <v>0</v>
      </c>
      <c r="CK35">
        <f t="shared" si="28"/>
        <v>0</v>
      </c>
      <c r="CN35">
        <f t="shared" si="29"/>
        <v>0</v>
      </c>
      <c r="CQ35">
        <f t="shared" si="30"/>
        <v>0</v>
      </c>
      <c r="CT35">
        <f t="shared" si="31"/>
        <v>0</v>
      </c>
      <c r="CW35">
        <f t="shared" si="32"/>
        <v>0</v>
      </c>
      <c r="CZ35">
        <f t="shared" si="33"/>
        <v>0</v>
      </c>
      <c r="DA35">
        <f t="shared" si="34"/>
        <v>0</v>
      </c>
      <c r="DB35">
        <f t="shared" si="35"/>
        <v>0</v>
      </c>
    </row>
    <row r="36" spans="1:107" x14ac:dyDescent="0.3">
      <c r="A36" t="s">
        <v>77</v>
      </c>
      <c r="B36" t="s">
        <v>78</v>
      </c>
      <c r="C36" s="3">
        <v>22500</v>
      </c>
      <c r="D36">
        <v>2034</v>
      </c>
      <c r="F36">
        <f t="shared" si="1"/>
        <v>0</v>
      </c>
      <c r="I36">
        <f t="shared" si="2"/>
        <v>0</v>
      </c>
      <c r="L36">
        <f t="shared" si="0"/>
        <v>0</v>
      </c>
      <c r="O36">
        <f t="shared" si="3"/>
        <v>0</v>
      </c>
      <c r="R36">
        <f t="shared" si="4"/>
        <v>0</v>
      </c>
      <c r="U36">
        <f t="shared" si="5"/>
        <v>0</v>
      </c>
      <c r="X36">
        <f t="shared" si="6"/>
        <v>0</v>
      </c>
      <c r="AA36">
        <f t="shared" si="7"/>
        <v>0</v>
      </c>
      <c r="AD36">
        <f t="shared" si="8"/>
        <v>0</v>
      </c>
      <c r="AF36">
        <v>50</v>
      </c>
      <c r="AG36">
        <f t="shared" si="9"/>
        <v>11250</v>
      </c>
      <c r="AI36">
        <v>50</v>
      </c>
      <c r="AJ36">
        <f t="shared" si="10"/>
        <v>11250</v>
      </c>
      <c r="AM36">
        <f t="shared" si="11"/>
        <v>0</v>
      </c>
      <c r="AP36">
        <f t="shared" si="12"/>
        <v>0</v>
      </c>
      <c r="AS36">
        <f t="shared" si="13"/>
        <v>0</v>
      </c>
      <c r="AV36">
        <f t="shared" si="14"/>
        <v>0</v>
      </c>
      <c r="AY36">
        <f t="shared" si="15"/>
        <v>0</v>
      </c>
      <c r="BB36">
        <f t="shared" si="16"/>
        <v>0</v>
      </c>
      <c r="BE36">
        <f t="shared" si="17"/>
        <v>0</v>
      </c>
      <c r="BH36">
        <f t="shared" si="18"/>
        <v>0</v>
      </c>
      <c r="BK36">
        <f t="shared" si="19"/>
        <v>0</v>
      </c>
      <c r="BN36">
        <f t="shared" si="20"/>
        <v>0</v>
      </c>
      <c r="BQ36">
        <f t="shared" si="21"/>
        <v>0</v>
      </c>
      <c r="BT36">
        <f t="shared" si="22"/>
        <v>0</v>
      </c>
      <c r="BV36">
        <f t="shared" si="23"/>
        <v>0</v>
      </c>
      <c r="BY36">
        <f t="shared" si="24"/>
        <v>0</v>
      </c>
      <c r="CB36">
        <f t="shared" si="25"/>
        <v>0</v>
      </c>
      <c r="CE36">
        <f t="shared" si="26"/>
        <v>0</v>
      </c>
      <c r="CH36">
        <f t="shared" si="27"/>
        <v>0</v>
      </c>
      <c r="CK36">
        <f t="shared" si="28"/>
        <v>0</v>
      </c>
      <c r="CN36">
        <f t="shared" si="29"/>
        <v>0</v>
      </c>
      <c r="CQ36">
        <f t="shared" si="30"/>
        <v>0</v>
      </c>
      <c r="CT36">
        <f t="shared" si="31"/>
        <v>0</v>
      </c>
      <c r="CW36">
        <f t="shared" si="32"/>
        <v>0</v>
      </c>
      <c r="CZ36">
        <f t="shared" si="33"/>
        <v>22500</v>
      </c>
      <c r="DA36">
        <f t="shared" si="34"/>
        <v>22500</v>
      </c>
      <c r="DB36">
        <f t="shared" si="35"/>
        <v>0</v>
      </c>
    </row>
    <row r="37" spans="1:107" x14ac:dyDescent="0.3">
      <c r="A37" t="s">
        <v>77</v>
      </c>
      <c r="B37" t="s">
        <v>79</v>
      </c>
      <c r="C37" s="3">
        <v>36000</v>
      </c>
      <c r="D37">
        <v>2034</v>
      </c>
      <c r="F37">
        <f t="shared" si="1"/>
        <v>0</v>
      </c>
      <c r="H37">
        <v>0</v>
      </c>
      <c r="I37">
        <f t="shared" si="2"/>
        <v>0</v>
      </c>
      <c r="K37">
        <v>25</v>
      </c>
      <c r="L37">
        <f t="shared" si="0"/>
        <v>9000</v>
      </c>
      <c r="N37">
        <v>25</v>
      </c>
      <c r="O37">
        <f t="shared" si="3"/>
        <v>9000</v>
      </c>
      <c r="Q37">
        <v>25</v>
      </c>
      <c r="R37">
        <f t="shared" si="4"/>
        <v>9000</v>
      </c>
      <c r="T37">
        <v>25</v>
      </c>
      <c r="U37">
        <f t="shared" si="5"/>
        <v>9000</v>
      </c>
      <c r="X37">
        <f t="shared" si="6"/>
        <v>0</v>
      </c>
      <c r="AA37">
        <f t="shared" si="7"/>
        <v>0</v>
      </c>
      <c r="AD37">
        <f t="shared" si="8"/>
        <v>0</v>
      </c>
      <c r="AG37">
        <f t="shared" si="9"/>
        <v>0</v>
      </c>
      <c r="AJ37">
        <f t="shared" si="10"/>
        <v>0</v>
      </c>
      <c r="AM37">
        <f t="shared" si="11"/>
        <v>0</v>
      </c>
      <c r="AP37">
        <f t="shared" si="12"/>
        <v>0</v>
      </c>
      <c r="AS37">
        <f t="shared" si="13"/>
        <v>0</v>
      </c>
      <c r="AV37">
        <f t="shared" si="14"/>
        <v>0</v>
      </c>
      <c r="AY37">
        <f t="shared" si="15"/>
        <v>0</v>
      </c>
      <c r="BB37">
        <f t="shared" si="16"/>
        <v>0</v>
      </c>
      <c r="BE37">
        <f t="shared" si="17"/>
        <v>0</v>
      </c>
      <c r="BH37">
        <f t="shared" si="18"/>
        <v>0</v>
      </c>
      <c r="BK37">
        <f t="shared" si="19"/>
        <v>0</v>
      </c>
      <c r="BN37">
        <f t="shared" si="20"/>
        <v>0</v>
      </c>
      <c r="BQ37">
        <f t="shared" si="21"/>
        <v>0</v>
      </c>
      <c r="BT37">
        <f t="shared" si="22"/>
        <v>0</v>
      </c>
      <c r="BV37">
        <f t="shared" si="23"/>
        <v>0</v>
      </c>
      <c r="BY37">
        <f t="shared" si="24"/>
        <v>0</v>
      </c>
      <c r="CB37">
        <f t="shared" si="25"/>
        <v>0</v>
      </c>
      <c r="CE37">
        <f t="shared" si="26"/>
        <v>0</v>
      </c>
      <c r="CH37">
        <f t="shared" si="27"/>
        <v>0</v>
      </c>
      <c r="CK37">
        <f t="shared" si="28"/>
        <v>0</v>
      </c>
      <c r="CN37">
        <f t="shared" si="29"/>
        <v>0</v>
      </c>
      <c r="CQ37">
        <f t="shared" si="30"/>
        <v>0</v>
      </c>
      <c r="CT37">
        <f t="shared" si="31"/>
        <v>0</v>
      </c>
      <c r="CW37">
        <f t="shared" si="32"/>
        <v>0</v>
      </c>
      <c r="CZ37">
        <f t="shared" si="33"/>
        <v>36000</v>
      </c>
      <c r="DA37">
        <f t="shared" si="34"/>
        <v>36000</v>
      </c>
      <c r="DB37">
        <f t="shared" si="35"/>
        <v>0</v>
      </c>
    </row>
    <row r="38" spans="1:107" x14ac:dyDescent="0.3">
      <c r="A38" t="s">
        <v>77</v>
      </c>
      <c r="B38" t="s">
        <v>80</v>
      </c>
      <c r="C38" s="3">
        <v>12000</v>
      </c>
      <c r="D38">
        <v>2034</v>
      </c>
      <c r="F38">
        <f t="shared" si="1"/>
        <v>0</v>
      </c>
      <c r="I38">
        <f t="shared" si="2"/>
        <v>0</v>
      </c>
      <c r="L38">
        <f t="shared" si="0"/>
        <v>0</v>
      </c>
      <c r="O38">
        <f t="shared" si="3"/>
        <v>0</v>
      </c>
      <c r="R38">
        <f t="shared" si="4"/>
        <v>0</v>
      </c>
      <c r="U38">
        <f t="shared" si="5"/>
        <v>0</v>
      </c>
      <c r="W38">
        <v>33.4</v>
      </c>
      <c r="X38">
        <f t="shared" si="6"/>
        <v>4007.9999999999995</v>
      </c>
      <c r="Z38">
        <v>33.299999999999997</v>
      </c>
      <c r="AA38">
        <f t="shared" si="7"/>
        <v>3995.9999999999995</v>
      </c>
      <c r="AC38">
        <v>33.299999999999997</v>
      </c>
      <c r="AD38">
        <f t="shared" si="8"/>
        <v>3995.9999999999995</v>
      </c>
      <c r="AG38">
        <f t="shared" si="9"/>
        <v>0</v>
      </c>
      <c r="AJ38">
        <f t="shared" si="10"/>
        <v>0</v>
      </c>
      <c r="AM38">
        <f t="shared" si="11"/>
        <v>0</v>
      </c>
      <c r="AP38">
        <f t="shared" si="12"/>
        <v>0</v>
      </c>
      <c r="AS38">
        <f t="shared" si="13"/>
        <v>0</v>
      </c>
      <c r="AV38">
        <f t="shared" si="14"/>
        <v>0</v>
      </c>
      <c r="AY38">
        <f t="shared" si="15"/>
        <v>0</v>
      </c>
      <c r="BB38">
        <f t="shared" si="16"/>
        <v>0</v>
      </c>
      <c r="BE38">
        <f t="shared" si="17"/>
        <v>0</v>
      </c>
      <c r="BH38">
        <f t="shared" si="18"/>
        <v>0</v>
      </c>
      <c r="BK38">
        <f t="shared" si="19"/>
        <v>0</v>
      </c>
      <c r="BN38">
        <f t="shared" si="20"/>
        <v>0</v>
      </c>
      <c r="BQ38">
        <f t="shared" si="21"/>
        <v>0</v>
      </c>
      <c r="BT38">
        <f t="shared" si="22"/>
        <v>0</v>
      </c>
      <c r="BV38">
        <f t="shared" si="23"/>
        <v>0</v>
      </c>
      <c r="BY38">
        <f t="shared" si="24"/>
        <v>0</v>
      </c>
      <c r="CB38">
        <f t="shared" si="25"/>
        <v>0</v>
      </c>
      <c r="CE38">
        <f t="shared" si="26"/>
        <v>0</v>
      </c>
      <c r="CH38">
        <f t="shared" si="27"/>
        <v>0</v>
      </c>
      <c r="CK38">
        <f t="shared" si="28"/>
        <v>0</v>
      </c>
      <c r="CN38">
        <f t="shared" si="29"/>
        <v>0</v>
      </c>
      <c r="CQ38">
        <f t="shared" si="30"/>
        <v>0</v>
      </c>
      <c r="CT38">
        <f t="shared" si="31"/>
        <v>0</v>
      </c>
      <c r="CW38">
        <f t="shared" si="32"/>
        <v>0</v>
      </c>
      <c r="CZ38">
        <f t="shared" si="33"/>
        <v>11999.999999999998</v>
      </c>
      <c r="DA38">
        <f t="shared" si="34"/>
        <v>12000</v>
      </c>
      <c r="DB38">
        <f t="shared" si="35"/>
        <v>0</v>
      </c>
    </row>
    <row r="39" spans="1:107" x14ac:dyDescent="0.3">
      <c r="A39" t="s">
        <v>77</v>
      </c>
      <c r="B39" t="s">
        <v>81</v>
      </c>
      <c r="C39" s="3">
        <v>130000</v>
      </c>
      <c r="D39">
        <v>2034</v>
      </c>
      <c r="F39">
        <f t="shared" si="1"/>
        <v>0</v>
      </c>
      <c r="I39">
        <f t="shared" si="2"/>
        <v>0</v>
      </c>
      <c r="L39">
        <f t="shared" si="0"/>
        <v>0</v>
      </c>
      <c r="O39">
        <f t="shared" si="3"/>
        <v>0</v>
      </c>
      <c r="R39">
        <f t="shared" si="4"/>
        <v>0</v>
      </c>
      <c r="T39">
        <v>12.5</v>
      </c>
      <c r="U39">
        <f t="shared" si="5"/>
        <v>16250</v>
      </c>
      <c r="W39">
        <v>12.5</v>
      </c>
      <c r="X39">
        <f t="shared" si="6"/>
        <v>16250</v>
      </c>
      <c r="Z39">
        <v>12.5</v>
      </c>
      <c r="AA39">
        <f t="shared" si="7"/>
        <v>16250</v>
      </c>
      <c r="AC39">
        <v>12.5</v>
      </c>
      <c r="AD39">
        <f t="shared" si="8"/>
        <v>16250</v>
      </c>
      <c r="AF39">
        <v>12.5</v>
      </c>
      <c r="AG39">
        <f t="shared" si="9"/>
        <v>16250</v>
      </c>
      <c r="AI39">
        <v>12.5</v>
      </c>
      <c r="AJ39">
        <f t="shared" si="10"/>
        <v>16250</v>
      </c>
      <c r="AL39">
        <v>12.5</v>
      </c>
      <c r="AM39">
        <f t="shared" si="11"/>
        <v>16250</v>
      </c>
      <c r="AP39">
        <f t="shared" si="12"/>
        <v>0</v>
      </c>
      <c r="AS39">
        <f t="shared" si="13"/>
        <v>0</v>
      </c>
      <c r="AV39">
        <f t="shared" si="14"/>
        <v>0</v>
      </c>
      <c r="AY39">
        <f t="shared" si="15"/>
        <v>0</v>
      </c>
      <c r="BB39">
        <f t="shared" si="16"/>
        <v>0</v>
      </c>
      <c r="BE39">
        <f t="shared" si="17"/>
        <v>0</v>
      </c>
      <c r="BH39">
        <f t="shared" si="18"/>
        <v>0</v>
      </c>
      <c r="BK39">
        <f t="shared" si="19"/>
        <v>0</v>
      </c>
      <c r="BN39">
        <f t="shared" si="20"/>
        <v>0</v>
      </c>
      <c r="BQ39">
        <f t="shared" si="21"/>
        <v>0</v>
      </c>
      <c r="BT39">
        <f t="shared" si="22"/>
        <v>0</v>
      </c>
      <c r="BU39">
        <v>12.5</v>
      </c>
      <c r="BV39">
        <f t="shared" si="23"/>
        <v>16250</v>
      </c>
      <c r="BY39">
        <f t="shared" si="24"/>
        <v>0</v>
      </c>
      <c r="CB39">
        <f t="shared" si="25"/>
        <v>0</v>
      </c>
      <c r="CE39">
        <f t="shared" si="26"/>
        <v>0</v>
      </c>
      <c r="CH39">
        <f t="shared" si="27"/>
        <v>0</v>
      </c>
      <c r="CK39">
        <f t="shared" si="28"/>
        <v>0</v>
      </c>
      <c r="CN39">
        <f t="shared" si="29"/>
        <v>0</v>
      </c>
      <c r="CQ39">
        <f t="shared" si="30"/>
        <v>0</v>
      </c>
      <c r="CT39">
        <f t="shared" si="31"/>
        <v>0</v>
      </c>
      <c r="CW39">
        <f t="shared" si="32"/>
        <v>0</v>
      </c>
      <c r="CZ39">
        <f t="shared" si="33"/>
        <v>130000</v>
      </c>
      <c r="DA39">
        <f t="shared" si="34"/>
        <v>130000</v>
      </c>
      <c r="DB39">
        <f t="shared" si="35"/>
        <v>0</v>
      </c>
    </row>
    <row r="40" spans="1:107" x14ac:dyDescent="0.3">
      <c r="C40" s="3"/>
      <c r="F40">
        <f t="shared" si="1"/>
        <v>0</v>
      </c>
      <c r="I40">
        <f t="shared" si="2"/>
        <v>0</v>
      </c>
      <c r="L40">
        <f t="shared" si="0"/>
        <v>0</v>
      </c>
      <c r="O40">
        <f t="shared" si="3"/>
        <v>0</v>
      </c>
      <c r="R40">
        <f t="shared" si="4"/>
        <v>0</v>
      </c>
      <c r="U40">
        <f t="shared" si="5"/>
        <v>0</v>
      </c>
      <c r="X40">
        <f t="shared" si="6"/>
        <v>0</v>
      </c>
      <c r="AA40">
        <f t="shared" si="7"/>
        <v>0</v>
      </c>
      <c r="AD40">
        <f t="shared" si="8"/>
        <v>0</v>
      </c>
      <c r="AG40">
        <f t="shared" si="9"/>
        <v>0</v>
      </c>
      <c r="AJ40">
        <f t="shared" si="10"/>
        <v>0</v>
      </c>
      <c r="AM40">
        <f t="shared" si="11"/>
        <v>0</v>
      </c>
      <c r="AP40">
        <f t="shared" si="12"/>
        <v>0</v>
      </c>
      <c r="AS40">
        <f t="shared" si="13"/>
        <v>0</v>
      </c>
      <c r="AV40">
        <f t="shared" si="14"/>
        <v>0</v>
      </c>
      <c r="AY40">
        <f t="shared" si="15"/>
        <v>0</v>
      </c>
      <c r="BB40">
        <f t="shared" si="16"/>
        <v>0</v>
      </c>
      <c r="BE40">
        <f t="shared" si="17"/>
        <v>0</v>
      </c>
      <c r="BH40">
        <f t="shared" si="18"/>
        <v>0</v>
      </c>
      <c r="BK40">
        <f t="shared" si="19"/>
        <v>0</v>
      </c>
      <c r="BN40">
        <f t="shared" si="20"/>
        <v>0</v>
      </c>
      <c r="BQ40">
        <f t="shared" si="21"/>
        <v>0</v>
      </c>
      <c r="BT40">
        <f t="shared" si="22"/>
        <v>0</v>
      </c>
      <c r="BV40">
        <f t="shared" si="23"/>
        <v>0</v>
      </c>
      <c r="BY40">
        <f t="shared" si="24"/>
        <v>0</v>
      </c>
      <c r="CB40">
        <f t="shared" si="25"/>
        <v>0</v>
      </c>
      <c r="CE40">
        <f t="shared" si="26"/>
        <v>0</v>
      </c>
      <c r="CH40">
        <f t="shared" si="27"/>
        <v>0</v>
      </c>
      <c r="CK40">
        <f t="shared" si="28"/>
        <v>0</v>
      </c>
      <c r="CN40">
        <f t="shared" si="29"/>
        <v>0</v>
      </c>
      <c r="CQ40">
        <f t="shared" si="30"/>
        <v>0</v>
      </c>
      <c r="CT40">
        <f t="shared" si="31"/>
        <v>0</v>
      </c>
      <c r="CW40">
        <f t="shared" si="32"/>
        <v>0</v>
      </c>
      <c r="CZ40">
        <f t="shared" si="33"/>
        <v>0</v>
      </c>
      <c r="DA40">
        <f t="shared" si="34"/>
        <v>0</v>
      </c>
      <c r="DB40">
        <f t="shared" si="35"/>
        <v>0</v>
      </c>
    </row>
    <row r="41" spans="1:107" x14ac:dyDescent="0.3">
      <c r="A41" t="s">
        <v>82</v>
      </c>
      <c r="B41" t="s">
        <v>83</v>
      </c>
      <c r="C41" s="3">
        <v>7500</v>
      </c>
      <c r="D41">
        <v>2027</v>
      </c>
      <c r="F41">
        <f t="shared" si="1"/>
        <v>0</v>
      </c>
      <c r="I41">
        <f t="shared" si="2"/>
        <v>0</v>
      </c>
      <c r="L41">
        <f t="shared" si="0"/>
        <v>0</v>
      </c>
      <c r="N41">
        <v>100</v>
      </c>
      <c r="O41">
        <f t="shared" si="3"/>
        <v>7500</v>
      </c>
      <c r="R41">
        <f t="shared" si="4"/>
        <v>0</v>
      </c>
      <c r="U41">
        <f t="shared" si="5"/>
        <v>0</v>
      </c>
      <c r="W41">
        <v>0</v>
      </c>
      <c r="X41">
        <f t="shared" si="6"/>
        <v>0</v>
      </c>
      <c r="AA41">
        <f t="shared" si="7"/>
        <v>0</v>
      </c>
      <c r="AC41">
        <v>100</v>
      </c>
      <c r="AD41">
        <f t="shared" si="8"/>
        <v>7500</v>
      </c>
      <c r="AG41">
        <f t="shared" si="9"/>
        <v>0</v>
      </c>
      <c r="AJ41">
        <f t="shared" si="10"/>
        <v>0</v>
      </c>
      <c r="AM41">
        <f t="shared" si="11"/>
        <v>0</v>
      </c>
      <c r="AP41">
        <f t="shared" si="12"/>
        <v>0</v>
      </c>
      <c r="AS41">
        <f t="shared" si="13"/>
        <v>0</v>
      </c>
      <c r="AV41">
        <f t="shared" si="14"/>
        <v>0</v>
      </c>
      <c r="AY41">
        <f t="shared" si="15"/>
        <v>0</v>
      </c>
      <c r="BB41">
        <f t="shared" si="16"/>
        <v>0</v>
      </c>
      <c r="BE41">
        <f t="shared" si="17"/>
        <v>0</v>
      </c>
      <c r="BH41">
        <f t="shared" si="18"/>
        <v>0</v>
      </c>
      <c r="BK41">
        <f t="shared" si="19"/>
        <v>0</v>
      </c>
      <c r="BN41">
        <f t="shared" si="20"/>
        <v>0</v>
      </c>
      <c r="BQ41">
        <f t="shared" si="21"/>
        <v>0</v>
      </c>
      <c r="BT41">
        <f t="shared" si="22"/>
        <v>0</v>
      </c>
      <c r="BV41">
        <f t="shared" si="23"/>
        <v>0</v>
      </c>
      <c r="BX41">
        <v>100</v>
      </c>
      <c r="BY41">
        <f t="shared" si="24"/>
        <v>7500</v>
      </c>
      <c r="CB41">
        <f t="shared" si="25"/>
        <v>0</v>
      </c>
      <c r="CE41">
        <f t="shared" si="26"/>
        <v>0</v>
      </c>
      <c r="CH41">
        <f t="shared" si="27"/>
        <v>0</v>
      </c>
      <c r="CK41">
        <f t="shared" si="28"/>
        <v>0</v>
      </c>
      <c r="CM41">
        <v>100</v>
      </c>
      <c r="CN41">
        <f t="shared" si="29"/>
        <v>7500</v>
      </c>
      <c r="CQ41">
        <f t="shared" si="30"/>
        <v>0</v>
      </c>
      <c r="CT41">
        <f t="shared" si="31"/>
        <v>0</v>
      </c>
      <c r="CW41">
        <f t="shared" si="32"/>
        <v>0</v>
      </c>
      <c r="CZ41">
        <f t="shared" si="33"/>
        <v>30000</v>
      </c>
      <c r="DA41">
        <f t="shared" si="34"/>
        <v>7500</v>
      </c>
      <c r="DB41">
        <f t="shared" si="35"/>
        <v>-22500</v>
      </c>
      <c r="DC41" t="s">
        <v>98</v>
      </c>
    </row>
    <row r="42" spans="1:107" x14ac:dyDescent="0.3">
      <c r="A42" t="s">
        <v>82</v>
      </c>
      <c r="B42" t="s">
        <v>84</v>
      </c>
      <c r="C42" s="3">
        <v>15000</v>
      </c>
      <c r="D42">
        <v>2024</v>
      </c>
      <c r="E42">
        <v>100</v>
      </c>
      <c r="F42">
        <f t="shared" si="1"/>
        <v>15000</v>
      </c>
      <c r="I42">
        <f t="shared" si="2"/>
        <v>0</v>
      </c>
      <c r="L42">
        <f t="shared" si="0"/>
        <v>0</v>
      </c>
      <c r="O42">
        <f t="shared" si="3"/>
        <v>0</v>
      </c>
      <c r="R42">
        <f t="shared" si="4"/>
        <v>0</v>
      </c>
      <c r="T42">
        <v>100</v>
      </c>
      <c r="U42">
        <f t="shared" si="5"/>
        <v>15000</v>
      </c>
      <c r="X42">
        <f t="shared" si="6"/>
        <v>0</v>
      </c>
      <c r="AA42">
        <f t="shared" si="7"/>
        <v>0</v>
      </c>
      <c r="AD42">
        <f t="shared" si="8"/>
        <v>0</v>
      </c>
      <c r="AG42">
        <f t="shared" si="9"/>
        <v>0</v>
      </c>
      <c r="AI42">
        <v>100</v>
      </c>
      <c r="AJ42">
        <f t="shared" si="10"/>
        <v>15000</v>
      </c>
      <c r="AM42">
        <f t="shared" si="11"/>
        <v>0</v>
      </c>
      <c r="AP42">
        <f t="shared" si="12"/>
        <v>0</v>
      </c>
      <c r="AS42">
        <f t="shared" si="13"/>
        <v>0</v>
      </c>
      <c r="AV42">
        <f t="shared" si="14"/>
        <v>0</v>
      </c>
      <c r="AY42">
        <f t="shared" si="15"/>
        <v>0</v>
      </c>
      <c r="BB42">
        <f t="shared" si="16"/>
        <v>0</v>
      </c>
      <c r="BE42">
        <f t="shared" si="17"/>
        <v>0</v>
      </c>
      <c r="BH42">
        <f t="shared" si="18"/>
        <v>0</v>
      </c>
      <c r="BK42">
        <f t="shared" si="19"/>
        <v>0</v>
      </c>
      <c r="BN42">
        <f t="shared" si="20"/>
        <v>0</v>
      </c>
      <c r="BQ42">
        <f t="shared" si="21"/>
        <v>0</v>
      </c>
      <c r="BT42">
        <f t="shared" si="22"/>
        <v>0</v>
      </c>
      <c r="BV42">
        <f t="shared" si="23"/>
        <v>0</v>
      </c>
      <c r="BY42">
        <f t="shared" si="24"/>
        <v>0</v>
      </c>
      <c r="CB42">
        <f t="shared" si="25"/>
        <v>0</v>
      </c>
      <c r="CD42">
        <v>100</v>
      </c>
      <c r="CE42">
        <f t="shared" si="26"/>
        <v>15000</v>
      </c>
      <c r="CH42">
        <f t="shared" si="27"/>
        <v>0</v>
      </c>
      <c r="CK42">
        <f t="shared" si="28"/>
        <v>0</v>
      </c>
      <c r="CN42">
        <f t="shared" si="29"/>
        <v>0</v>
      </c>
      <c r="CQ42">
        <f t="shared" si="30"/>
        <v>0</v>
      </c>
      <c r="CS42">
        <v>100</v>
      </c>
      <c r="CT42">
        <f t="shared" si="31"/>
        <v>15000</v>
      </c>
      <c r="CW42">
        <f t="shared" si="32"/>
        <v>0</v>
      </c>
      <c r="CZ42">
        <f t="shared" si="33"/>
        <v>75000</v>
      </c>
      <c r="DA42">
        <f t="shared" si="34"/>
        <v>15000</v>
      </c>
      <c r="DB42">
        <f t="shared" si="35"/>
        <v>-60000</v>
      </c>
      <c r="DC42" t="s">
        <v>98</v>
      </c>
    </row>
    <row r="43" spans="1:107" x14ac:dyDescent="0.3">
      <c r="A43" t="s">
        <v>82</v>
      </c>
      <c r="B43" t="s">
        <v>85</v>
      </c>
      <c r="C43" s="3">
        <v>5000</v>
      </c>
      <c r="D43">
        <v>2024</v>
      </c>
      <c r="E43">
        <v>0</v>
      </c>
      <c r="F43">
        <f t="shared" si="1"/>
        <v>0</v>
      </c>
      <c r="H43">
        <v>100</v>
      </c>
      <c r="I43">
        <f>$C43*(H43/100)</f>
        <v>5000</v>
      </c>
      <c r="L43">
        <f t="shared" si="0"/>
        <v>0</v>
      </c>
      <c r="O43">
        <f t="shared" si="3"/>
        <v>0</v>
      </c>
      <c r="R43">
        <f t="shared" si="4"/>
        <v>0</v>
      </c>
      <c r="U43">
        <f t="shared" si="5"/>
        <v>0</v>
      </c>
      <c r="X43">
        <f t="shared" si="6"/>
        <v>0</v>
      </c>
      <c r="AA43">
        <f t="shared" si="7"/>
        <v>0</v>
      </c>
      <c r="AD43">
        <f t="shared" si="8"/>
        <v>0</v>
      </c>
      <c r="AG43">
        <f t="shared" si="9"/>
        <v>0</v>
      </c>
      <c r="AJ43">
        <f t="shared" si="10"/>
        <v>0</v>
      </c>
      <c r="AM43">
        <f t="shared" si="11"/>
        <v>0</v>
      </c>
      <c r="AP43">
        <f t="shared" si="12"/>
        <v>0</v>
      </c>
      <c r="AS43">
        <f t="shared" si="13"/>
        <v>0</v>
      </c>
      <c r="AV43">
        <f t="shared" si="14"/>
        <v>0</v>
      </c>
      <c r="AY43">
        <f t="shared" si="15"/>
        <v>0</v>
      </c>
      <c r="BB43">
        <f t="shared" si="16"/>
        <v>0</v>
      </c>
      <c r="BE43">
        <f t="shared" si="17"/>
        <v>0</v>
      </c>
      <c r="BH43">
        <f t="shared" si="18"/>
        <v>0</v>
      </c>
      <c r="BK43">
        <f t="shared" si="19"/>
        <v>0</v>
      </c>
      <c r="BN43">
        <f t="shared" si="20"/>
        <v>0</v>
      </c>
      <c r="BQ43">
        <f t="shared" si="21"/>
        <v>0</v>
      </c>
      <c r="BT43">
        <f t="shared" si="22"/>
        <v>0</v>
      </c>
      <c r="BV43">
        <f t="shared" si="23"/>
        <v>0</v>
      </c>
      <c r="BY43">
        <f t="shared" si="24"/>
        <v>0</v>
      </c>
      <c r="CB43">
        <f t="shared" si="25"/>
        <v>0</v>
      </c>
      <c r="CE43">
        <f t="shared" si="26"/>
        <v>0</v>
      </c>
      <c r="CH43">
        <f t="shared" si="27"/>
        <v>0</v>
      </c>
      <c r="CK43">
        <f t="shared" si="28"/>
        <v>0</v>
      </c>
      <c r="CN43">
        <f t="shared" si="29"/>
        <v>0</v>
      </c>
      <c r="CQ43">
        <f t="shared" si="30"/>
        <v>0</v>
      </c>
      <c r="CT43">
        <f t="shared" si="31"/>
        <v>0</v>
      </c>
      <c r="CW43">
        <f t="shared" si="32"/>
        <v>0</v>
      </c>
      <c r="CZ43">
        <f t="shared" si="33"/>
        <v>5000</v>
      </c>
      <c r="DA43">
        <f t="shared" si="34"/>
        <v>5000</v>
      </c>
      <c r="DB43">
        <f t="shared" si="35"/>
        <v>0</v>
      </c>
    </row>
    <row r="44" spans="1:107" x14ac:dyDescent="0.3">
      <c r="A44" t="s">
        <v>82</v>
      </c>
      <c r="B44" t="s">
        <v>86</v>
      </c>
      <c r="C44" s="3">
        <v>5000</v>
      </c>
      <c r="D44">
        <v>2027</v>
      </c>
      <c r="F44">
        <f t="shared" si="1"/>
        <v>0</v>
      </c>
      <c r="H44">
        <v>100</v>
      </c>
      <c r="I44">
        <f t="shared" si="2"/>
        <v>5000</v>
      </c>
      <c r="L44">
        <f t="shared" si="0"/>
        <v>0</v>
      </c>
      <c r="N44">
        <v>0</v>
      </c>
      <c r="O44">
        <f t="shared" si="3"/>
        <v>0</v>
      </c>
      <c r="R44">
        <f t="shared" si="4"/>
        <v>0</v>
      </c>
      <c r="U44">
        <f t="shared" si="5"/>
        <v>0</v>
      </c>
      <c r="X44">
        <f t="shared" si="6"/>
        <v>0</v>
      </c>
      <c r="AA44">
        <f t="shared" si="7"/>
        <v>0</v>
      </c>
      <c r="AD44">
        <f t="shared" si="8"/>
        <v>0</v>
      </c>
      <c r="AG44">
        <f t="shared" si="9"/>
        <v>0</v>
      </c>
      <c r="AJ44">
        <f t="shared" si="10"/>
        <v>0</v>
      </c>
      <c r="AM44">
        <f t="shared" si="11"/>
        <v>0</v>
      </c>
      <c r="AP44">
        <f t="shared" si="12"/>
        <v>0</v>
      </c>
      <c r="AS44">
        <f t="shared" si="13"/>
        <v>0</v>
      </c>
      <c r="AV44">
        <f t="shared" si="14"/>
        <v>0</v>
      </c>
      <c r="AY44">
        <f t="shared" si="15"/>
        <v>0</v>
      </c>
      <c r="BB44">
        <f t="shared" si="16"/>
        <v>0</v>
      </c>
      <c r="BE44">
        <f t="shared" si="17"/>
        <v>0</v>
      </c>
      <c r="BH44">
        <f t="shared" si="18"/>
        <v>0</v>
      </c>
      <c r="BK44">
        <f t="shared" si="19"/>
        <v>0</v>
      </c>
      <c r="BN44">
        <f t="shared" si="20"/>
        <v>0</v>
      </c>
      <c r="BQ44">
        <f t="shared" si="21"/>
        <v>0</v>
      </c>
      <c r="BT44">
        <f t="shared" si="22"/>
        <v>0</v>
      </c>
      <c r="BV44">
        <f t="shared" si="23"/>
        <v>0</v>
      </c>
      <c r="BY44">
        <f t="shared" si="24"/>
        <v>0</v>
      </c>
      <c r="CB44">
        <f t="shared" si="25"/>
        <v>0</v>
      </c>
      <c r="CE44">
        <f t="shared" si="26"/>
        <v>0</v>
      </c>
      <c r="CH44">
        <f t="shared" si="27"/>
        <v>0</v>
      </c>
      <c r="CK44">
        <f t="shared" si="28"/>
        <v>0</v>
      </c>
      <c r="CN44">
        <f t="shared" si="29"/>
        <v>0</v>
      </c>
      <c r="CQ44">
        <f t="shared" si="30"/>
        <v>0</v>
      </c>
      <c r="CT44">
        <f t="shared" si="31"/>
        <v>0</v>
      </c>
      <c r="CW44">
        <f t="shared" si="32"/>
        <v>0</v>
      </c>
      <c r="CZ44">
        <f t="shared" si="33"/>
        <v>5000</v>
      </c>
      <c r="DA44">
        <f t="shared" si="34"/>
        <v>5000</v>
      </c>
      <c r="DB44">
        <f t="shared" si="35"/>
        <v>0</v>
      </c>
    </row>
    <row r="45" spans="1:107" x14ac:dyDescent="0.3">
      <c r="C45" s="3"/>
      <c r="F45">
        <f t="shared" si="1"/>
        <v>0</v>
      </c>
      <c r="I45">
        <f t="shared" si="2"/>
        <v>0</v>
      </c>
      <c r="L45">
        <f t="shared" si="0"/>
        <v>0</v>
      </c>
      <c r="O45">
        <f t="shared" si="3"/>
        <v>0</v>
      </c>
      <c r="R45">
        <f t="shared" si="4"/>
        <v>0</v>
      </c>
      <c r="U45">
        <f t="shared" si="5"/>
        <v>0</v>
      </c>
      <c r="X45">
        <f t="shared" si="6"/>
        <v>0</v>
      </c>
      <c r="AA45">
        <f t="shared" si="7"/>
        <v>0</v>
      </c>
      <c r="AD45">
        <f t="shared" si="8"/>
        <v>0</v>
      </c>
      <c r="AG45">
        <f t="shared" si="9"/>
        <v>0</v>
      </c>
      <c r="AJ45">
        <f t="shared" si="10"/>
        <v>0</v>
      </c>
      <c r="AM45">
        <f t="shared" si="11"/>
        <v>0</v>
      </c>
      <c r="AP45">
        <f t="shared" si="12"/>
        <v>0</v>
      </c>
      <c r="AS45">
        <f t="shared" si="13"/>
        <v>0</v>
      </c>
      <c r="AV45">
        <f t="shared" si="14"/>
        <v>0</v>
      </c>
      <c r="AY45">
        <f t="shared" si="15"/>
        <v>0</v>
      </c>
      <c r="BB45">
        <f t="shared" si="16"/>
        <v>0</v>
      </c>
      <c r="BE45">
        <f t="shared" si="17"/>
        <v>0</v>
      </c>
      <c r="BH45">
        <f t="shared" si="18"/>
        <v>0</v>
      </c>
      <c r="BK45">
        <f t="shared" si="19"/>
        <v>0</v>
      </c>
      <c r="BN45">
        <f t="shared" si="20"/>
        <v>0</v>
      </c>
      <c r="BQ45">
        <f t="shared" si="21"/>
        <v>0</v>
      </c>
      <c r="BT45">
        <f t="shared" si="22"/>
        <v>0</v>
      </c>
      <c r="BV45">
        <f t="shared" si="23"/>
        <v>0</v>
      </c>
      <c r="BY45">
        <f t="shared" si="24"/>
        <v>0</v>
      </c>
      <c r="CB45">
        <f t="shared" si="25"/>
        <v>0</v>
      </c>
      <c r="CE45">
        <f t="shared" si="26"/>
        <v>0</v>
      </c>
      <c r="CH45">
        <f t="shared" si="27"/>
        <v>0</v>
      </c>
      <c r="CK45">
        <f t="shared" si="28"/>
        <v>0</v>
      </c>
      <c r="CN45">
        <f t="shared" si="29"/>
        <v>0</v>
      </c>
      <c r="CQ45">
        <f t="shared" si="30"/>
        <v>0</v>
      </c>
      <c r="CT45">
        <f t="shared" si="31"/>
        <v>0</v>
      </c>
      <c r="CW45">
        <f t="shared" si="32"/>
        <v>0</v>
      </c>
      <c r="CZ45">
        <f t="shared" si="33"/>
        <v>0</v>
      </c>
      <c r="DA45">
        <f t="shared" si="34"/>
        <v>0</v>
      </c>
      <c r="DB45">
        <f t="shared" si="35"/>
        <v>0</v>
      </c>
    </row>
    <row r="46" spans="1:107" x14ac:dyDescent="0.3">
      <c r="A46" t="s">
        <v>87</v>
      </c>
      <c r="B46" t="s">
        <v>88</v>
      </c>
      <c r="C46" s="3">
        <v>20000</v>
      </c>
      <c r="D46">
        <v>2024</v>
      </c>
      <c r="E46">
        <v>0</v>
      </c>
      <c r="F46">
        <f t="shared" si="1"/>
        <v>0</v>
      </c>
      <c r="H46">
        <v>100</v>
      </c>
      <c r="I46">
        <f t="shared" si="2"/>
        <v>20000</v>
      </c>
      <c r="K46">
        <v>0</v>
      </c>
      <c r="L46">
        <f>$C46*(K46/100)</f>
        <v>0</v>
      </c>
      <c r="N46">
        <v>0</v>
      </c>
      <c r="O46">
        <f t="shared" si="3"/>
        <v>0</v>
      </c>
      <c r="Q46">
        <v>0</v>
      </c>
      <c r="R46">
        <f t="shared" si="4"/>
        <v>0</v>
      </c>
      <c r="T46">
        <v>0</v>
      </c>
      <c r="U46">
        <f t="shared" si="5"/>
        <v>0</v>
      </c>
      <c r="W46">
        <v>0</v>
      </c>
      <c r="X46">
        <f t="shared" si="6"/>
        <v>0</v>
      </c>
      <c r="Z46">
        <v>0</v>
      </c>
      <c r="AA46">
        <f t="shared" si="7"/>
        <v>0</v>
      </c>
      <c r="AC46">
        <v>0</v>
      </c>
      <c r="AD46">
        <f t="shared" si="8"/>
        <v>0</v>
      </c>
      <c r="AF46">
        <v>0</v>
      </c>
      <c r="AG46">
        <f t="shared" si="9"/>
        <v>0</v>
      </c>
      <c r="AI46">
        <v>0</v>
      </c>
      <c r="AJ46">
        <f t="shared" si="10"/>
        <v>0</v>
      </c>
      <c r="AL46">
        <v>0</v>
      </c>
      <c r="AM46">
        <f t="shared" si="11"/>
        <v>0</v>
      </c>
      <c r="AP46">
        <f t="shared" si="12"/>
        <v>0</v>
      </c>
      <c r="AS46">
        <f t="shared" si="13"/>
        <v>0</v>
      </c>
      <c r="AV46">
        <f t="shared" si="14"/>
        <v>0</v>
      </c>
      <c r="AY46">
        <f t="shared" si="15"/>
        <v>0</v>
      </c>
      <c r="BB46">
        <f t="shared" si="16"/>
        <v>0</v>
      </c>
      <c r="BE46">
        <f t="shared" si="17"/>
        <v>0</v>
      </c>
      <c r="BH46">
        <f t="shared" si="18"/>
        <v>0</v>
      </c>
      <c r="BK46">
        <f t="shared" si="19"/>
        <v>0</v>
      </c>
      <c r="BN46">
        <f t="shared" si="20"/>
        <v>0</v>
      </c>
      <c r="BQ46">
        <f t="shared" si="21"/>
        <v>0</v>
      </c>
      <c r="BT46">
        <f t="shared" si="22"/>
        <v>0</v>
      </c>
      <c r="BU46">
        <v>0</v>
      </c>
      <c r="BV46">
        <f t="shared" si="23"/>
        <v>0</v>
      </c>
      <c r="BX46">
        <v>0</v>
      </c>
      <c r="BY46">
        <f t="shared" si="24"/>
        <v>0</v>
      </c>
      <c r="CA46">
        <v>0</v>
      </c>
      <c r="CB46">
        <f t="shared" si="25"/>
        <v>0</v>
      </c>
      <c r="CD46">
        <v>0</v>
      </c>
      <c r="CE46">
        <f t="shared" si="26"/>
        <v>0</v>
      </c>
      <c r="CG46">
        <v>0</v>
      </c>
      <c r="CH46">
        <f t="shared" si="27"/>
        <v>0</v>
      </c>
      <c r="CJ46">
        <v>0</v>
      </c>
      <c r="CK46">
        <f t="shared" si="28"/>
        <v>0</v>
      </c>
      <c r="CM46">
        <v>0</v>
      </c>
      <c r="CN46">
        <f t="shared" si="29"/>
        <v>0</v>
      </c>
      <c r="CP46">
        <v>0</v>
      </c>
      <c r="CQ46">
        <f t="shared" si="30"/>
        <v>0</v>
      </c>
      <c r="CS46">
        <v>0</v>
      </c>
      <c r="CT46">
        <f t="shared" si="31"/>
        <v>0</v>
      </c>
      <c r="CV46">
        <v>0</v>
      </c>
      <c r="CW46">
        <f t="shared" si="32"/>
        <v>0</v>
      </c>
      <c r="CZ46">
        <f t="shared" si="33"/>
        <v>20000</v>
      </c>
      <c r="DA46">
        <f t="shared" si="34"/>
        <v>20000</v>
      </c>
      <c r="DB46">
        <f t="shared" si="35"/>
        <v>0</v>
      </c>
    </row>
    <row r="48" spans="1:107" x14ac:dyDescent="0.3">
      <c r="B48" s="6" t="s">
        <v>28</v>
      </c>
      <c r="F48">
        <f>SUM(F4:F46)</f>
        <v>168000</v>
      </c>
      <c r="I48">
        <f>SUM(I4:I46)</f>
        <v>33000</v>
      </c>
      <c r="L48">
        <f>SUM(L4:L46)</f>
        <v>71000</v>
      </c>
      <c r="O48">
        <f>SUM(O4:O46)</f>
        <v>103500</v>
      </c>
      <c r="R48">
        <f>SUM(R4:R46)</f>
        <v>56000</v>
      </c>
      <c r="U48">
        <f>SUM(U4:U46)</f>
        <v>55512.5</v>
      </c>
      <c r="X48">
        <f>SUM(X4:X46)</f>
        <v>34570.5</v>
      </c>
      <c r="AA48">
        <f>SUM(AA4:AA46)</f>
        <v>34558.5</v>
      </c>
      <c r="AD48">
        <f>SUM(AD4:AD46)</f>
        <v>36008.5</v>
      </c>
      <c r="AG48">
        <f>SUM(AG4:AG46)</f>
        <v>80500</v>
      </c>
      <c r="AJ48">
        <f>SUM(AJ4:AJ46)</f>
        <v>100500</v>
      </c>
      <c r="AM48">
        <f>SUM(AM4:AM46)</f>
        <v>69250</v>
      </c>
      <c r="AP48">
        <f>SUM(AP4:AP46)</f>
        <v>0</v>
      </c>
      <c r="AS48">
        <f>SUM(AS4:AS46)</f>
        <v>0</v>
      </c>
      <c r="AV48">
        <f>SUM(AV4:AV46)</f>
        <v>0</v>
      </c>
      <c r="AY48">
        <f>SUM(AY4:AY46)</f>
        <v>0</v>
      </c>
      <c r="BB48">
        <f>SUM(BB4:BB46)</f>
        <v>0</v>
      </c>
      <c r="BE48">
        <f>SUM(BE4:BE46)</f>
        <v>0</v>
      </c>
      <c r="BH48">
        <f>SUM(BH4:BH46)</f>
        <v>0</v>
      </c>
      <c r="BK48">
        <f>SUM(BK4:BK46)</f>
        <v>18000</v>
      </c>
      <c r="BN48">
        <f>SUM(BN4:BN46)</f>
        <v>0</v>
      </c>
      <c r="BQ48">
        <f>SUM(BQ4:BQ46)</f>
        <v>0</v>
      </c>
      <c r="BT48">
        <f>SUM(BT4:BT46)</f>
        <v>0</v>
      </c>
      <c r="BV48">
        <f>SUM(BV4:BV46)</f>
        <v>69250</v>
      </c>
      <c r="BY48">
        <f>SUM(BY4:BY46)</f>
        <v>7500</v>
      </c>
      <c r="CB48">
        <f>SUM(CB4:CB46)</f>
        <v>0</v>
      </c>
      <c r="CE48">
        <f>SUM(CE4:CE46)</f>
        <v>35000</v>
      </c>
      <c r="CH48">
        <f>SUM(CH4:CH46)</f>
        <v>0</v>
      </c>
      <c r="CK48">
        <f>SUM(CK4:CK46)</f>
        <v>0</v>
      </c>
      <c r="CN48">
        <f>SUM(CN4:CN46)</f>
        <v>7500</v>
      </c>
      <c r="CQ48">
        <f>SUM(CQ4:CQ46)</f>
        <v>56700</v>
      </c>
      <c r="CT48">
        <f>SUM(CT4:CT46)</f>
        <v>73000</v>
      </c>
      <c r="CW48">
        <f>SUM(CW4:CW46)</f>
        <v>61000</v>
      </c>
      <c r="CZ48">
        <f>SUM(CZ4:CZ46)</f>
        <v>1170350</v>
      </c>
      <c r="DA48">
        <f>SUM(DA4:DA46)</f>
        <v>1650800</v>
      </c>
      <c r="DB48">
        <f>SUM(DB4:DB46)</f>
        <v>480450</v>
      </c>
    </row>
    <row r="49" spans="3:4" x14ac:dyDescent="0.3">
      <c r="C49" t="s">
        <v>104</v>
      </c>
    </row>
    <row r="51" spans="3:4" x14ac:dyDescent="0.3">
      <c r="C51">
        <v>259500</v>
      </c>
      <c r="D51">
        <v>2024</v>
      </c>
    </row>
    <row r="52" spans="3:4" x14ac:dyDescent="0.3">
      <c r="C52">
        <v>0</v>
      </c>
      <c r="D52">
        <v>2025</v>
      </c>
    </row>
    <row r="53" spans="3:4" x14ac:dyDescent="0.3">
      <c r="C53">
        <v>133037</v>
      </c>
      <c r="D53">
        <v>2026</v>
      </c>
    </row>
    <row r="54" spans="3:4" x14ac:dyDescent="0.3">
      <c r="C54">
        <v>40495</v>
      </c>
      <c r="D54">
        <v>2027</v>
      </c>
    </row>
    <row r="55" spans="3:4" x14ac:dyDescent="0.3">
      <c r="C55">
        <v>79550</v>
      </c>
      <c r="D55">
        <v>2028</v>
      </c>
    </row>
    <row r="56" spans="3:4" x14ac:dyDescent="0.3">
      <c r="C56">
        <v>30416</v>
      </c>
      <c r="D56">
        <v>2029</v>
      </c>
    </row>
    <row r="57" spans="3:4" x14ac:dyDescent="0.3">
      <c r="C57">
        <v>0</v>
      </c>
      <c r="D57">
        <v>2030</v>
      </c>
    </row>
    <row r="58" spans="3:4" x14ac:dyDescent="0.3">
      <c r="C58">
        <v>0</v>
      </c>
      <c r="D58">
        <v>2031</v>
      </c>
    </row>
    <row r="59" spans="3:4" x14ac:dyDescent="0.3">
      <c r="C59">
        <v>17107</v>
      </c>
      <c r="D59">
        <v>2032</v>
      </c>
    </row>
    <row r="60" spans="3:4" x14ac:dyDescent="0.3">
      <c r="C60">
        <v>0</v>
      </c>
      <c r="D60">
        <v>2033</v>
      </c>
    </row>
    <row r="61" spans="3:4" x14ac:dyDescent="0.3">
      <c r="C61">
        <v>791339</v>
      </c>
      <c r="D61">
        <v>2034</v>
      </c>
    </row>
    <row r="62" spans="3:4" x14ac:dyDescent="0.3">
      <c r="C62">
        <v>0</v>
      </c>
      <c r="D62">
        <v>2035</v>
      </c>
    </row>
    <row r="63" spans="3:4" x14ac:dyDescent="0.3">
      <c r="C63">
        <v>0</v>
      </c>
      <c r="D63">
        <v>2036</v>
      </c>
    </row>
    <row r="64" spans="3:4" x14ac:dyDescent="0.3">
      <c r="C64">
        <v>12488</v>
      </c>
      <c r="D64">
        <v>2037</v>
      </c>
    </row>
    <row r="65" spans="3:4" x14ac:dyDescent="0.3">
      <c r="C65">
        <v>0</v>
      </c>
      <c r="D65">
        <v>2038</v>
      </c>
    </row>
    <row r="66" spans="3:4" x14ac:dyDescent="0.3">
      <c r="C66">
        <v>0</v>
      </c>
      <c r="D66">
        <v>2039</v>
      </c>
    </row>
    <row r="67" spans="3:4" x14ac:dyDescent="0.3">
      <c r="C67">
        <v>0</v>
      </c>
      <c r="D67">
        <v>2040</v>
      </c>
    </row>
    <row r="68" spans="3:4" x14ac:dyDescent="0.3">
      <c r="C68">
        <v>0</v>
      </c>
      <c r="D68">
        <v>2041</v>
      </c>
    </row>
    <row r="69" spans="3:4" x14ac:dyDescent="0.3">
      <c r="C69">
        <v>15194</v>
      </c>
      <c r="D69">
        <v>2042</v>
      </c>
    </row>
    <row r="70" spans="3:4" x14ac:dyDescent="0.3">
      <c r="C70">
        <v>45719</v>
      </c>
      <c r="D70">
        <v>2043</v>
      </c>
    </row>
    <row r="71" spans="3:4" x14ac:dyDescent="0.3">
      <c r="C71">
        <v>475474</v>
      </c>
      <c r="D71">
        <v>2044</v>
      </c>
    </row>
    <row r="72" spans="3:4" x14ac:dyDescent="0.3">
      <c r="C72">
        <v>0</v>
      </c>
      <c r="D72">
        <v>2045</v>
      </c>
    </row>
    <row r="73" spans="3:4" x14ac:dyDescent="0.3">
      <c r="C73">
        <v>206183</v>
      </c>
      <c r="D73">
        <v>2046</v>
      </c>
    </row>
    <row r="74" spans="3:4" x14ac:dyDescent="0.3">
      <c r="C74">
        <v>76406</v>
      </c>
      <c r="D74">
        <v>2047</v>
      </c>
    </row>
    <row r="75" spans="3:4" x14ac:dyDescent="0.3">
      <c r="C75">
        <v>48703</v>
      </c>
      <c r="D75">
        <v>2048</v>
      </c>
    </row>
    <row r="76" spans="3:4" x14ac:dyDescent="0.3">
      <c r="C76">
        <v>13329</v>
      </c>
      <c r="D76">
        <v>2049</v>
      </c>
    </row>
    <row r="77" spans="3:4" x14ac:dyDescent="0.3">
      <c r="C77">
        <v>0</v>
      </c>
      <c r="D77">
        <v>2050</v>
      </c>
    </row>
    <row r="78" spans="3:4" x14ac:dyDescent="0.3">
      <c r="C78">
        <v>464222</v>
      </c>
      <c r="D78">
        <v>2051</v>
      </c>
    </row>
    <row r="79" spans="3:4" x14ac:dyDescent="0.3">
      <c r="C79">
        <v>37484</v>
      </c>
      <c r="D79">
        <v>2052</v>
      </c>
    </row>
    <row r="80" spans="3:4" x14ac:dyDescent="0.3">
      <c r="C80">
        <v>0</v>
      </c>
      <c r="D80">
        <v>2053</v>
      </c>
    </row>
    <row r="81" spans="3:4" x14ac:dyDescent="0.3">
      <c r="C81">
        <v>0</v>
      </c>
      <c r="D81">
        <v>2054</v>
      </c>
    </row>
    <row r="83" spans="3:4" x14ac:dyDescent="0.3">
      <c r="C83" s="3">
        <f>SUM(C51:C82)</f>
        <v>2746646</v>
      </c>
    </row>
  </sheetData>
  <mergeCells count="33">
    <mergeCell ref="CV2:CW2"/>
    <mergeCell ref="CG2:CH2"/>
    <mergeCell ref="CJ2:CK2"/>
    <mergeCell ref="CM2:CN2"/>
    <mergeCell ref="CP2:CQ2"/>
    <mergeCell ref="CS2:CT2"/>
    <mergeCell ref="T2:U2"/>
    <mergeCell ref="BU2:BV2"/>
    <mergeCell ref="BX2:BY2"/>
    <mergeCell ref="CA2:CB2"/>
    <mergeCell ref="CD2:CE2"/>
    <mergeCell ref="BD2:BE2"/>
    <mergeCell ref="W2:X2"/>
    <mergeCell ref="Z2:AA2"/>
    <mergeCell ref="AC2:AD2"/>
    <mergeCell ref="AF2:AG2"/>
    <mergeCell ref="AI2:AJ2"/>
    <mergeCell ref="AL2:AM2"/>
    <mergeCell ref="AO2:AP2"/>
    <mergeCell ref="AR2:AS2"/>
    <mergeCell ref="AU2:AV2"/>
    <mergeCell ref="AX2:AY2"/>
    <mergeCell ref="E2:F2"/>
    <mergeCell ref="H2:I2"/>
    <mergeCell ref="K2:L2"/>
    <mergeCell ref="N2:O2"/>
    <mergeCell ref="Q2:R2"/>
    <mergeCell ref="BS2:BT2"/>
    <mergeCell ref="BA2:BB2"/>
    <mergeCell ref="BG2:BH2"/>
    <mergeCell ref="BJ2:BK2"/>
    <mergeCell ref="BM2:BN2"/>
    <mergeCell ref="BP2:BQ2"/>
  </mergeCells>
  <conditionalFormatting sqref="DB4:DB46">
    <cfRule type="cellIs" dxfId="0" priority="1" operator="lessThan">
      <formula>0</formula>
    </cfRule>
  </conditionalFormatting>
  <pageMargins left="0.7" right="0.7" top="0.75" bottom="0.75" header="0.3" footer="0.3"/>
  <pageSetup scale="18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5135-AB69-429A-8752-85991E7A4EF4}">
  <dimension ref="A1:N40"/>
  <sheetViews>
    <sheetView tabSelected="1" topLeftCell="A64" zoomScale="75" zoomScaleNormal="75" workbookViewId="0">
      <selection activeCell="A2" sqref="A2:G26"/>
    </sheetView>
  </sheetViews>
  <sheetFormatPr defaultRowHeight="14.4" x14ac:dyDescent="0.3"/>
  <cols>
    <col min="2" max="2" width="19.21875" hidden="1" customWidth="1"/>
    <col min="3" max="3" width="17.88671875" style="1" bestFit="1" customWidth="1"/>
    <col min="4" max="4" width="18.77734375" bestFit="1" customWidth="1"/>
    <col min="5" max="5" width="13.88671875" bestFit="1" customWidth="1"/>
    <col min="6" max="6" width="16.109375" bestFit="1" customWidth="1"/>
    <col min="7" max="7" width="18.109375" customWidth="1"/>
    <col min="8" max="8" width="15" bestFit="1" customWidth="1"/>
    <col min="9" max="9" width="12.21875" style="3" bestFit="1" customWidth="1"/>
    <col min="10" max="10" width="12.6640625" bestFit="1" customWidth="1"/>
    <col min="11" max="11" width="7.88671875" bestFit="1" customWidth="1"/>
  </cols>
  <sheetData>
    <row r="1" spans="1:14" x14ac:dyDescent="0.3">
      <c r="A1" t="s">
        <v>2</v>
      </c>
      <c r="E1">
        <v>16000</v>
      </c>
      <c r="I1" s="12">
        <v>45474</v>
      </c>
    </row>
    <row r="2" spans="1:14" x14ac:dyDescent="0.3">
      <c r="A2" s="25" t="s">
        <v>0</v>
      </c>
      <c r="B2" s="25" t="s">
        <v>95</v>
      </c>
      <c r="C2" s="26" t="s">
        <v>32</v>
      </c>
      <c r="D2" s="25" t="s">
        <v>3</v>
      </c>
      <c r="E2" s="25" t="s">
        <v>30</v>
      </c>
      <c r="F2" s="25" t="s">
        <v>31</v>
      </c>
      <c r="G2" s="25" t="s">
        <v>103</v>
      </c>
      <c r="H2" t="s">
        <v>1</v>
      </c>
      <c r="I2" s="3">
        <v>400</v>
      </c>
      <c r="J2" s="5">
        <f>12*I2</f>
        <v>4800</v>
      </c>
      <c r="K2" t="s">
        <v>6</v>
      </c>
      <c r="M2">
        <v>448</v>
      </c>
      <c r="N2">
        <f>M2*12</f>
        <v>5376</v>
      </c>
    </row>
    <row r="3" spans="1:14" x14ac:dyDescent="0.3">
      <c r="A3" s="27">
        <v>2024</v>
      </c>
      <c r="B3" s="27"/>
      <c r="C3" s="28">
        <f>'Reserve Detail'!F48</f>
        <v>168000</v>
      </c>
      <c r="D3" s="29">
        <f>$E$1*$I$3</f>
        <v>192000</v>
      </c>
      <c r="E3" s="29">
        <v>0</v>
      </c>
      <c r="F3" s="29">
        <f>D3-C3+E3</f>
        <v>24000</v>
      </c>
      <c r="G3" s="27"/>
      <c r="H3" t="s">
        <v>4</v>
      </c>
      <c r="I3" s="4">
        <v>12</v>
      </c>
    </row>
    <row r="4" spans="1:14" x14ac:dyDescent="0.3">
      <c r="A4" s="27">
        <v>2025</v>
      </c>
      <c r="B4" s="27"/>
      <c r="C4" s="28">
        <f>'Reserve Detail'!I48</f>
        <v>33000</v>
      </c>
      <c r="D4" s="29">
        <f>$I$4</f>
        <v>57600</v>
      </c>
      <c r="E4" s="29">
        <v>0</v>
      </c>
      <c r="F4" s="29">
        <f>D4-C4+E4+F3</f>
        <v>48600</v>
      </c>
      <c r="G4" s="27"/>
      <c r="H4" t="s">
        <v>5</v>
      </c>
      <c r="I4" s="3">
        <f>I3*I2*12</f>
        <v>57600</v>
      </c>
    </row>
    <row r="5" spans="1:14" x14ac:dyDescent="0.3">
      <c r="A5" s="27">
        <v>2026</v>
      </c>
      <c r="B5" s="27"/>
      <c r="C5" s="28">
        <f>'Reserve Detail'!L48</f>
        <v>71000</v>
      </c>
      <c r="D5" s="29">
        <f t="shared" ref="D5:D33" si="0">$I$4</f>
        <v>57600</v>
      </c>
      <c r="E5" s="29">
        <v>0</v>
      </c>
      <c r="F5" s="29">
        <f t="shared" ref="F5:F33" si="1">D5-C5+E5+F4</f>
        <v>35200</v>
      </c>
      <c r="G5" s="27"/>
      <c r="H5" t="s">
        <v>42</v>
      </c>
      <c r="I5" s="3">
        <v>16000</v>
      </c>
    </row>
    <row r="6" spans="1:14" x14ac:dyDescent="0.3">
      <c r="A6" s="27">
        <v>2027</v>
      </c>
      <c r="B6" s="27"/>
      <c r="C6" s="28">
        <f>'Reserve Detail'!O48</f>
        <v>103500</v>
      </c>
      <c r="D6" s="29">
        <f t="shared" si="0"/>
        <v>57600</v>
      </c>
      <c r="E6" s="29">
        <v>0</v>
      </c>
      <c r="F6" s="30">
        <f t="shared" si="1"/>
        <v>-10700</v>
      </c>
      <c r="G6" s="29">
        <f>IF(F6&lt;0,F6/12,0)</f>
        <v>-891.66666666666663</v>
      </c>
    </row>
    <row r="7" spans="1:14" x14ac:dyDescent="0.3">
      <c r="A7" s="27">
        <v>2028</v>
      </c>
      <c r="B7" s="27"/>
      <c r="C7" s="28">
        <f>'Reserve Detail'!R48</f>
        <v>56000</v>
      </c>
      <c r="D7" s="29">
        <f t="shared" si="0"/>
        <v>57600</v>
      </c>
      <c r="E7" s="29">
        <v>0</v>
      </c>
      <c r="F7" s="30">
        <f t="shared" si="1"/>
        <v>-9100</v>
      </c>
      <c r="G7" s="29">
        <f t="shared" ref="G7:G33" si="2">IF(F7&lt;0,F7/12,0)</f>
        <v>-758.33333333333337</v>
      </c>
    </row>
    <row r="8" spans="1:14" x14ac:dyDescent="0.3">
      <c r="A8" s="27">
        <v>2029</v>
      </c>
      <c r="B8" s="27"/>
      <c r="C8" s="28">
        <f>'Reserve Detail'!U48</f>
        <v>55512.5</v>
      </c>
      <c r="D8" s="29">
        <f t="shared" si="0"/>
        <v>57600</v>
      </c>
      <c r="E8" s="29">
        <v>0</v>
      </c>
      <c r="F8" s="30">
        <f t="shared" si="1"/>
        <v>-7012.5</v>
      </c>
      <c r="G8" s="29">
        <f t="shared" si="2"/>
        <v>-584.375</v>
      </c>
    </row>
    <row r="9" spans="1:14" x14ac:dyDescent="0.3">
      <c r="A9" s="27">
        <v>2030</v>
      </c>
      <c r="B9" s="27"/>
      <c r="C9" s="28">
        <f>'Reserve Detail'!X48</f>
        <v>34570.5</v>
      </c>
      <c r="D9" s="29">
        <f t="shared" si="0"/>
        <v>57600</v>
      </c>
      <c r="E9" s="29">
        <v>0</v>
      </c>
      <c r="F9" s="29">
        <f t="shared" si="1"/>
        <v>16017</v>
      </c>
      <c r="G9" s="29">
        <f t="shared" si="2"/>
        <v>0</v>
      </c>
    </row>
    <row r="10" spans="1:14" x14ac:dyDescent="0.3">
      <c r="A10" s="27">
        <v>2031</v>
      </c>
      <c r="B10" s="27"/>
      <c r="C10" s="28">
        <f>'Reserve Detail'!AA48</f>
        <v>34558.5</v>
      </c>
      <c r="D10" s="29">
        <f t="shared" si="0"/>
        <v>57600</v>
      </c>
      <c r="E10" s="29">
        <v>0</v>
      </c>
      <c r="F10" s="29">
        <f t="shared" si="1"/>
        <v>39058.5</v>
      </c>
      <c r="G10" s="29">
        <f t="shared" si="2"/>
        <v>0</v>
      </c>
    </row>
    <row r="11" spans="1:14" x14ac:dyDescent="0.3">
      <c r="A11" s="27">
        <v>2032</v>
      </c>
      <c r="B11" s="27"/>
      <c r="C11" s="28">
        <f>'Reserve Detail'!AD48</f>
        <v>36008.5</v>
      </c>
      <c r="D11" s="29">
        <f t="shared" si="0"/>
        <v>57600</v>
      </c>
      <c r="E11" s="29">
        <v>0</v>
      </c>
      <c r="F11" s="29">
        <f t="shared" si="1"/>
        <v>60650</v>
      </c>
      <c r="G11" s="29">
        <f t="shared" si="2"/>
        <v>0</v>
      </c>
    </row>
    <row r="12" spans="1:14" x14ac:dyDescent="0.3">
      <c r="A12" s="27">
        <v>2033</v>
      </c>
      <c r="B12" s="27"/>
      <c r="C12" s="28">
        <f>'Reserve Detail'!AG48</f>
        <v>80500</v>
      </c>
      <c r="D12" s="29">
        <f t="shared" si="0"/>
        <v>57600</v>
      </c>
      <c r="E12" s="29">
        <v>0</v>
      </c>
      <c r="F12" s="29">
        <f t="shared" si="1"/>
        <v>37750</v>
      </c>
      <c r="G12" s="29">
        <f t="shared" si="2"/>
        <v>0</v>
      </c>
    </row>
    <row r="13" spans="1:14" x14ac:dyDescent="0.3">
      <c r="A13" s="27">
        <v>2034</v>
      </c>
      <c r="B13" s="27"/>
      <c r="C13" s="28">
        <f>'Reserve Detail'!AJ48</f>
        <v>100500</v>
      </c>
      <c r="D13" s="29">
        <f t="shared" si="0"/>
        <v>57600</v>
      </c>
      <c r="E13" s="29">
        <v>0</v>
      </c>
      <c r="F13" s="30">
        <f t="shared" si="1"/>
        <v>-5150</v>
      </c>
      <c r="G13" s="29">
        <f t="shared" si="2"/>
        <v>-429.16666666666669</v>
      </c>
    </row>
    <row r="14" spans="1:14" x14ac:dyDescent="0.3">
      <c r="A14" s="27">
        <v>2035</v>
      </c>
      <c r="B14" s="27"/>
      <c r="C14" s="28">
        <f>'Reserve Detail'!AM48</f>
        <v>69250</v>
      </c>
      <c r="D14" s="29">
        <f t="shared" si="0"/>
        <v>57600</v>
      </c>
      <c r="E14" s="29">
        <v>0</v>
      </c>
      <c r="F14" s="30">
        <f t="shared" si="1"/>
        <v>-16800</v>
      </c>
      <c r="G14" s="29">
        <f t="shared" si="2"/>
        <v>-1400</v>
      </c>
    </row>
    <row r="15" spans="1:14" x14ac:dyDescent="0.3">
      <c r="A15" s="27">
        <v>2036</v>
      </c>
      <c r="B15" s="27"/>
      <c r="C15" s="28">
        <f>'Reserve Detail'!BV48</f>
        <v>69250</v>
      </c>
      <c r="D15" s="29">
        <f t="shared" si="0"/>
        <v>57600</v>
      </c>
      <c r="E15" s="29">
        <v>0</v>
      </c>
      <c r="F15" s="30">
        <f t="shared" si="1"/>
        <v>-28450</v>
      </c>
      <c r="G15" s="29">
        <f t="shared" si="2"/>
        <v>-2370.8333333333335</v>
      </c>
    </row>
    <row r="16" spans="1:14" x14ac:dyDescent="0.3">
      <c r="A16" s="27">
        <v>2037</v>
      </c>
      <c r="B16" s="27"/>
      <c r="C16" s="28">
        <f>'Reserve Detail'!BY48</f>
        <v>7500</v>
      </c>
      <c r="D16" s="29">
        <f t="shared" si="0"/>
        <v>57600</v>
      </c>
      <c r="E16" s="29">
        <v>0</v>
      </c>
      <c r="F16" s="29">
        <f t="shared" si="1"/>
        <v>21650</v>
      </c>
      <c r="G16" s="29">
        <f t="shared" si="2"/>
        <v>0</v>
      </c>
    </row>
    <row r="17" spans="1:10" x14ac:dyDescent="0.3">
      <c r="A17" s="27">
        <v>2038</v>
      </c>
      <c r="B17" s="27"/>
      <c r="C17" s="28">
        <f>'Reserve Detail'!CB48</f>
        <v>0</v>
      </c>
      <c r="D17" s="29">
        <f t="shared" si="0"/>
        <v>57600</v>
      </c>
      <c r="E17" s="29">
        <v>0</v>
      </c>
      <c r="F17" s="29">
        <f t="shared" si="1"/>
        <v>79250</v>
      </c>
      <c r="G17" s="29">
        <f t="shared" si="2"/>
        <v>0</v>
      </c>
    </row>
    <row r="18" spans="1:10" x14ac:dyDescent="0.3">
      <c r="A18" s="27">
        <v>2039</v>
      </c>
      <c r="B18" s="27"/>
      <c r="C18" s="28">
        <f>'Reserve Detail'!CE48</f>
        <v>35000</v>
      </c>
      <c r="D18" s="29">
        <f t="shared" si="0"/>
        <v>57600</v>
      </c>
      <c r="E18" s="29">
        <v>0</v>
      </c>
      <c r="F18" s="29">
        <f t="shared" si="1"/>
        <v>101850</v>
      </c>
      <c r="G18" s="29">
        <f t="shared" si="2"/>
        <v>0</v>
      </c>
    </row>
    <row r="19" spans="1:10" x14ac:dyDescent="0.3">
      <c r="A19" s="27">
        <v>2040</v>
      </c>
      <c r="B19" s="27"/>
      <c r="C19" s="28">
        <f>'Reserve Detail'!CH48</f>
        <v>0</v>
      </c>
      <c r="D19" s="29">
        <f t="shared" si="0"/>
        <v>57600</v>
      </c>
      <c r="E19" s="29">
        <v>0</v>
      </c>
      <c r="F19" s="29">
        <f t="shared" si="1"/>
        <v>159450</v>
      </c>
      <c r="G19" s="29">
        <f t="shared" si="2"/>
        <v>0</v>
      </c>
    </row>
    <row r="20" spans="1:10" x14ac:dyDescent="0.3">
      <c r="A20" s="27">
        <v>2041</v>
      </c>
      <c r="B20" s="27"/>
      <c r="C20" s="28">
        <f>'Reserve Detail'!CK48</f>
        <v>0</v>
      </c>
      <c r="D20" s="29">
        <f t="shared" si="0"/>
        <v>57600</v>
      </c>
      <c r="E20" s="29">
        <v>0</v>
      </c>
      <c r="F20" s="29">
        <f t="shared" si="1"/>
        <v>217050</v>
      </c>
      <c r="G20" s="29">
        <f t="shared" si="2"/>
        <v>0</v>
      </c>
    </row>
    <row r="21" spans="1:10" x14ac:dyDescent="0.3">
      <c r="A21" s="27">
        <v>2042</v>
      </c>
      <c r="B21" s="27"/>
      <c r="C21" s="28">
        <f>'Reserve Detail'!CN48</f>
        <v>7500</v>
      </c>
      <c r="D21" s="29">
        <f t="shared" si="0"/>
        <v>57600</v>
      </c>
      <c r="E21" s="29">
        <v>0</v>
      </c>
      <c r="F21" s="29">
        <f t="shared" si="1"/>
        <v>267150</v>
      </c>
      <c r="G21" s="29">
        <f t="shared" si="2"/>
        <v>0</v>
      </c>
    </row>
    <row r="22" spans="1:10" x14ac:dyDescent="0.3">
      <c r="A22" s="27">
        <v>2043</v>
      </c>
      <c r="B22" s="27"/>
      <c r="C22" s="28">
        <f>'Reserve Detail'!CQ48</f>
        <v>56700</v>
      </c>
      <c r="D22" s="29">
        <f t="shared" si="0"/>
        <v>57600</v>
      </c>
      <c r="E22" s="29">
        <v>0</v>
      </c>
      <c r="F22" s="29">
        <f t="shared" si="1"/>
        <v>268050</v>
      </c>
      <c r="G22" s="29">
        <f t="shared" si="2"/>
        <v>0</v>
      </c>
    </row>
    <row r="23" spans="1:10" x14ac:dyDescent="0.3">
      <c r="A23" s="27">
        <v>2044</v>
      </c>
      <c r="B23" s="27"/>
      <c r="C23" s="28">
        <f>'Reserve Detail'!CT48</f>
        <v>73000</v>
      </c>
      <c r="D23" s="29">
        <f t="shared" si="0"/>
        <v>57600</v>
      </c>
      <c r="E23" s="29">
        <v>0</v>
      </c>
      <c r="F23" s="29">
        <f t="shared" si="1"/>
        <v>252650</v>
      </c>
      <c r="G23" s="29">
        <f t="shared" si="2"/>
        <v>0</v>
      </c>
    </row>
    <row r="24" spans="1:10" x14ac:dyDescent="0.3">
      <c r="A24" s="27">
        <v>2045</v>
      </c>
      <c r="B24" s="27"/>
      <c r="C24" s="28">
        <f>'Reserve Detail'!CW48</f>
        <v>61000</v>
      </c>
      <c r="D24" s="29">
        <f t="shared" si="0"/>
        <v>57600</v>
      </c>
      <c r="E24" s="29">
        <v>0</v>
      </c>
      <c r="F24" s="29">
        <f t="shared" si="1"/>
        <v>249250</v>
      </c>
      <c r="G24" s="29">
        <f t="shared" si="2"/>
        <v>0</v>
      </c>
    </row>
    <row r="25" spans="1:10" x14ac:dyDescent="0.3">
      <c r="A25" s="27">
        <v>2046</v>
      </c>
      <c r="B25" s="27"/>
      <c r="C25" s="28">
        <f>Sheet2!BQ19</f>
        <v>206183</v>
      </c>
      <c r="D25" s="29">
        <f t="shared" si="0"/>
        <v>57600</v>
      </c>
      <c r="E25" s="29">
        <v>0</v>
      </c>
      <c r="F25" s="29">
        <f t="shared" si="1"/>
        <v>100667</v>
      </c>
      <c r="G25" s="29">
        <f t="shared" si="2"/>
        <v>0</v>
      </c>
    </row>
    <row r="26" spans="1:10" x14ac:dyDescent="0.3">
      <c r="A26" s="27">
        <v>2047</v>
      </c>
      <c r="B26" s="27"/>
      <c r="C26" s="28">
        <v>67780</v>
      </c>
      <c r="D26" s="29">
        <f t="shared" si="0"/>
        <v>57600</v>
      </c>
      <c r="E26" s="29">
        <v>0</v>
      </c>
      <c r="F26" s="29">
        <f t="shared" si="1"/>
        <v>90487</v>
      </c>
      <c r="G26" s="29">
        <f t="shared" si="2"/>
        <v>0</v>
      </c>
    </row>
    <row r="27" spans="1:10" x14ac:dyDescent="0.3">
      <c r="A27" s="13">
        <v>2048</v>
      </c>
      <c r="B27" s="13"/>
      <c r="C27" s="14">
        <v>0</v>
      </c>
      <c r="D27" s="15">
        <f t="shared" si="0"/>
        <v>57600</v>
      </c>
      <c r="E27" s="5">
        <v>0</v>
      </c>
      <c r="F27" s="15">
        <f t="shared" si="1"/>
        <v>148087</v>
      </c>
      <c r="G27" s="5">
        <f t="shared" si="2"/>
        <v>0</v>
      </c>
    </row>
    <row r="28" spans="1:10" x14ac:dyDescent="0.3">
      <c r="A28" s="13">
        <v>2049</v>
      </c>
      <c r="B28" s="13"/>
      <c r="C28" s="14">
        <v>0</v>
      </c>
      <c r="D28" s="15">
        <f t="shared" si="0"/>
        <v>57600</v>
      </c>
      <c r="E28" s="5">
        <v>0</v>
      </c>
      <c r="F28" s="15">
        <f t="shared" si="1"/>
        <v>205687</v>
      </c>
      <c r="G28" s="5">
        <f t="shared" si="2"/>
        <v>0</v>
      </c>
      <c r="H28" s="3"/>
      <c r="J28" s="2"/>
    </row>
    <row r="29" spans="1:10" x14ac:dyDescent="0.3">
      <c r="A29" s="13">
        <v>2050</v>
      </c>
      <c r="B29" s="13"/>
      <c r="C29" s="14">
        <v>0</v>
      </c>
      <c r="D29" s="15">
        <f t="shared" si="0"/>
        <v>57600</v>
      </c>
      <c r="E29" s="5">
        <v>0</v>
      </c>
      <c r="F29" s="15">
        <f t="shared" si="1"/>
        <v>263287</v>
      </c>
      <c r="G29" s="5">
        <f t="shared" si="2"/>
        <v>0</v>
      </c>
      <c r="H29" s="3"/>
      <c r="J29" s="2"/>
    </row>
    <row r="30" spans="1:10" x14ac:dyDescent="0.3">
      <c r="A30" s="13">
        <v>2051</v>
      </c>
      <c r="B30" s="13"/>
      <c r="C30" s="14">
        <v>0</v>
      </c>
      <c r="D30" s="15">
        <f t="shared" si="0"/>
        <v>57600</v>
      </c>
      <c r="E30" s="5">
        <v>0</v>
      </c>
      <c r="F30" s="15">
        <f t="shared" si="1"/>
        <v>320887</v>
      </c>
      <c r="G30" s="5">
        <f t="shared" si="2"/>
        <v>0</v>
      </c>
      <c r="H30" s="3"/>
      <c r="J30" s="2"/>
    </row>
    <row r="31" spans="1:10" x14ac:dyDescent="0.3">
      <c r="A31" s="13">
        <v>2052</v>
      </c>
      <c r="B31" s="13"/>
      <c r="C31" s="14">
        <v>0</v>
      </c>
      <c r="D31" s="15">
        <f t="shared" si="0"/>
        <v>57600</v>
      </c>
      <c r="E31" s="5">
        <v>0</v>
      </c>
      <c r="F31" s="15">
        <f t="shared" si="1"/>
        <v>378487</v>
      </c>
      <c r="G31" s="5">
        <f t="shared" si="2"/>
        <v>0</v>
      </c>
    </row>
    <row r="32" spans="1:10" x14ac:dyDescent="0.3">
      <c r="A32" s="13">
        <v>2053</v>
      </c>
      <c r="B32" s="13"/>
      <c r="C32" s="14">
        <v>0</v>
      </c>
      <c r="D32" s="15">
        <f t="shared" si="0"/>
        <v>57600</v>
      </c>
      <c r="E32" s="5">
        <v>0</v>
      </c>
      <c r="F32" s="15">
        <f t="shared" si="1"/>
        <v>436087</v>
      </c>
      <c r="G32" s="5">
        <f t="shared" si="2"/>
        <v>0</v>
      </c>
    </row>
    <row r="33" spans="1:7" x14ac:dyDescent="0.3">
      <c r="A33" s="13">
        <v>2054</v>
      </c>
      <c r="B33" s="13"/>
      <c r="C33" s="14"/>
      <c r="D33" s="15">
        <f t="shared" si="0"/>
        <v>57600</v>
      </c>
      <c r="E33" s="5">
        <v>0</v>
      </c>
      <c r="F33" s="15">
        <f t="shared" si="1"/>
        <v>493687</v>
      </c>
      <c r="G33" s="5">
        <f t="shared" si="2"/>
        <v>0</v>
      </c>
    </row>
    <row r="40" spans="1:7" x14ac:dyDescent="0.3">
      <c r="A40">
        <v>2054</v>
      </c>
      <c r="C40" s="1">
        <v>2959925</v>
      </c>
      <c r="D40" s="5">
        <f t="shared" ref="D40" si="3">D39+$I$4</f>
        <v>57600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1EDF-F84A-4B07-9297-000570A95677}">
  <sheetPr>
    <pageSetUpPr fitToPage="1"/>
  </sheetPr>
  <dimension ref="B3:AB36"/>
  <sheetViews>
    <sheetView workbookViewId="0">
      <selection activeCell="K9" sqref="K9"/>
    </sheetView>
  </sheetViews>
  <sheetFormatPr defaultRowHeight="14.4" x14ac:dyDescent="0.3"/>
  <cols>
    <col min="1" max="1" width="2.109375" customWidth="1"/>
    <col min="2" max="2" width="33.77734375" bestFit="1" customWidth="1"/>
    <col min="3" max="3" width="12.109375" style="3" bestFit="1" customWidth="1"/>
    <col min="4" max="4" width="2" customWidth="1"/>
    <col min="5" max="5" width="27.44140625" bestFit="1" customWidth="1"/>
    <col min="6" max="6" width="12.109375" style="3" bestFit="1" customWidth="1"/>
    <col min="7" max="7" width="2.109375" customWidth="1"/>
    <col min="8" max="8" width="27.44140625" bestFit="1" customWidth="1"/>
    <col min="9" max="9" width="12.109375" style="3" bestFit="1" customWidth="1"/>
    <col min="10" max="10" width="2.77734375" customWidth="1"/>
    <col min="11" max="11" width="27.44140625" bestFit="1" customWidth="1"/>
    <col min="12" max="12" width="11.109375" style="3" bestFit="1" customWidth="1"/>
    <col min="13" max="13" width="2.21875" customWidth="1"/>
    <col min="14" max="14" width="33.77734375" bestFit="1" customWidth="1"/>
  </cols>
  <sheetData>
    <row r="3" spans="2:28" x14ac:dyDescent="0.3">
      <c r="B3" s="21">
        <v>2024</v>
      </c>
      <c r="C3" s="21"/>
      <c r="V3">
        <v>2030</v>
      </c>
      <c r="Y3">
        <v>2031</v>
      </c>
      <c r="AB3">
        <v>2032</v>
      </c>
    </row>
    <row r="5" spans="2:28" x14ac:dyDescent="0.3">
      <c r="B5" t="s">
        <v>91</v>
      </c>
      <c r="C5" s="3">
        <v>148000</v>
      </c>
    </row>
    <row r="6" spans="2:28" x14ac:dyDescent="0.3">
      <c r="B6" t="s">
        <v>71</v>
      </c>
      <c r="C6" s="3">
        <v>5000</v>
      </c>
    </row>
    <row r="7" spans="2:28" x14ac:dyDescent="0.3">
      <c r="B7" t="s">
        <v>84</v>
      </c>
      <c r="C7" s="3">
        <v>15000</v>
      </c>
    </row>
    <row r="10" spans="2:28" x14ac:dyDescent="0.3">
      <c r="B10" s="18" t="s">
        <v>28</v>
      </c>
      <c r="C10" s="3">
        <f>SUM(C5:C9)</f>
        <v>168000</v>
      </c>
    </row>
    <row r="12" spans="2:28" x14ac:dyDescent="0.3">
      <c r="B12" s="21">
        <v>2025</v>
      </c>
      <c r="C12" s="21"/>
      <c r="E12" s="21">
        <v>2026</v>
      </c>
      <c r="F12" s="21"/>
      <c r="H12" s="21">
        <v>2027</v>
      </c>
      <c r="I12" s="21"/>
      <c r="K12" s="21">
        <v>2028</v>
      </c>
      <c r="L12" s="21"/>
    </row>
    <row r="14" spans="2:28" x14ac:dyDescent="0.3">
      <c r="B14" t="s">
        <v>85</v>
      </c>
      <c r="C14" s="3">
        <v>5000</v>
      </c>
      <c r="E14" t="s">
        <v>53</v>
      </c>
      <c r="F14" s="3">
        <v>36000</v>
      </c>
      <c r="H14" t="s">
        <v>52</v>
      </c>
      <c r="I14" s="3">
        <v>87000</v>
      </c>
      <c r="K14" t="s">
        <v>59</v>
      </c>
      <c r="L14" s="3">
        <v>28000</v>
      </c>
    </row>
    <row r="15" spans="2:28" x14ac:dyDescent="0.3">
      <c r="B15" t="s">
        <v>86</v>
      </c>
      <c r="C15" s="3">
        <v>5000</v>
      </c>
      <c r="E15" t="s">
        <v>66</v>
      </c>
      <c r="F15" s="3">
        <v>2500</v>
      </c>
      <c r="H15" t="s">
        <v>83</v>
      </c>
      <c r="I15" s="3">
        <v>7500</v>
      </c>
      <c r="K15" t="s">
        <v>60</v>
      </c>
      <c r="L15" s="3">
        <v>40000</v>
      </c>
    </row>
    <row r="16" spans="2:28" x14ac:dyDescent="0.3">
      <c r="B16" t="s">
        <v>79</v>
      </c>
      <c r="C16" s="3">
        <v>9000</v>
      </c>
      <c r="E16" t="s">
        <v>79</v>
      </c>
      <c r="F16" s="3">
        <v>9000</v>
      </c>
      <c r="H16" t="s">
        <v>79</v>
      </c>
      <c r="I16" s="3">
        <v>9000</v>
      </c>
      <c r="K16" t="s">
        <v>79</v>
      </c>
      <c r="L16" s="3">
        <v>9000</v>
      </c>
    </row>
    <row r="17" spans="2:12" x14ac:dyDescent="0.3">
      <c r="B17" t="s">
        <v>92</v>
      </c>
      <c r="C17" s="3">
        <v>3000</v>
      </c>
      <c r="E17" t="s">
        <v>75</v>
      </c>
      <c r="F17" s="3">
        <v>23500</v>
      </c>
    </row>
    <row r="19" spans="2:12" x14ac:dyDescent="0.3">
      <c r="B19" s="18" t="s">
        <v>28</v>
      </c>
      <c r="C19" s="3">
        <f>SUM(C14:C18)</f>
        <v>22000</v>
      </c>
      <c r="E19" s="18" t="s">
        <v>28</v>
      </c>
      <c r="F19" s="3">
        <f>SUM(F14:F18)</f>
        <v>71000</v>
      </c>
      <c r="H19" s="18" t="s">
        <v>28</v>
      </c>
      <c r="I19" s="3">
        <f>SUM(I14:I18)</f>
        <v>103500</v>
      </c>
      <c r="K19" s="18" t="s">
        <v>28</v>
      </c>
      <c r="L19" s="3">
        <f>SUM(L14:L18)</f>
        <v>77000</v>
      </c>
    </row>
    <row r="21" spans="2:12" x14ac:dyDescent="0.3">
      <c r="B21" s="21">
        <v>2029</v>
      </c>
      <c r="C21" s="21"/>
      <c r="E21" s="21">
        <v>2030</v>
      </c>
      <c r="F21" s="21"/>
      <c r="H21" s="21">
        <v>2031</v>
      </c>
      <c r="I21" s="21"/>
      <c r="K21" s="21">
        <v>2032</v>
      </c>
      <c r="L21" s="21"/>
    </row>
    <row r="23" spans="2:12" x14ac:dyDescent="0.3">
      <c r="B23" t="s">
        <v>64</v>
      </c>
      <c r="C23">
        <v>5000</v>
      </c>
      <c r="E23" t="s">
        <v>96</v>
      </c>
      <c r="F23" s="10">
        <v>4050</v>
      </c>
      <c r="H23" t="s">
        <v>96</v>
      </c>
      <c r="I23" s="10">
        <v>4050</v>
      </c>
      <c r="K23" t="s">
        <v>72</v>
      </c>
      <c r="L23" s="3">
        <v>5000</v>
      </c>
    </row>
    <row r="24" spans="2:12" x14ac:dyDescent="0.3">
      <c r="B24" t="s">
        <v>81</v>
      </c>
      <c r="C24" s="3">
        <v>16250</v>
      </c>
      <c r="E24" t="s">
        <v>81</v>
      </c>
      <c r="F24" s="3">
        <v>16250</v>
      </c>
      <c r="H24" t="s">
        <v>81</v>
      </c>
      <c r="I24" s="3">
        <v>16250</v>
      </c>
      <c r="K24" t="s">
        <v>83</v>
      </c>
      <c r="L24" s="3">
        <v>7500</v>
      </c>
    </row>
    <row r="25" spans="2:12" x14ac:dyDescent="0.3">
      <c r="K25" t="s">
        <v>81</v>
      </c>
      <c r="L25" s="3">
        <v>16250</v>
      </c>
    </row>
    <row r="27" spans="2:12" x14ac:dyDescent="0.3">
      <c r="B27" s="18" t="s">
        <v>28</v>
      </c>
      <c r="C27" s="3">
        <f>SUM(C23:C26)</f>
        <v>21250</v>
      </c>
      <c r="E27" s="18" t="s">
        <v>28</v>
      </c>
      <c r="F27" s="3">
        <f>SUM(F23:F26)</f>
        <v>20300</v>
      </c>
      <c r="H27" s="18" t="s">
        <v>28</v>
      </c>
      <c r="I27" s="3">
        <f>SUM(I23:I26)</f>
        <v>20300</v>
      </c>
      <c r="K27" s="18" t="s">
        <v>28</v>
      </c>
      <c r="L27" s="3">
        <f>SUM(L23:L26)</f>
        <v>28750</v>
      </c>
    </row>
    <row r="29" spans="2:12" x14ac:dyDescent="0.3">
      <c r="B29" s="21">
        <v>2033</v>
      </c>
      <c r="C29" s="21"/>
      <c r="E29" s="21">
        <v>2034</v>
      </c>
      <c r="F29" s="21"/>
      <c r="H29" s="21">
        <v>2035</v>
      </c>
      <c r="I29" s="21"/>
      <c r="K29" s="21">
        <v>2036</v>
      </c>
      <c r="L29" s="21"/>
    </row>
    <row r="31" spans="2:12" x14ac:dyDescent="0.3">
      <c r="B31" t="s">
        <v>78</v>
      </c>
      <c r="C31" s="3">
        <v>11250</v>
      </c>
      <c r="E31" t="s">
        <v>78</v>
      </c>
      <c r="F31" s="3">
        <v>11250</v>
      </c>
      <c r="H31" t="s">
        <v>53</v>
      </c>
      <c r="I31" s="3">
        <v>36000</v>
      </c>
      <c r="K31" t="s">
        <v>59</v>
      </c>
      <c r="L31" s="3">
        <v>28000</v>
      </c>
    </row>
    <row r="32" spans="2:12" x14ac:dyDescent="0.3">
      <c r="B32" t="s">
        <v>81</v>
      </c>
      <c r="C32" s="3">
        <v>16250</v>
      </c>
      <c r="E32" t="s">
        <v>81</v>
      </c>
      <c r="F32" s="3">
        <v>16250</v>
      </c>
      <c r="H32" t="s">
        <v>81</v>
      </c>
      <c r="I32" s="3">
        <v>16250</v>
      </c>
      <c r="K32" t="s">
        <v>81</v>
      </c>
      <c r="L32" s="3">
        <v>16250</v>
      </c>
    </row>
    <row r="33" spans="2:12" x14ac:dyDescent="0.3">
      <c r="B33" t="s">
        <v>79</v>
      </c>
      <c r="C33" s="3">
        <v>9000</v>
      </c>
      <c r="E33" t="s">
        <v>79</v>
      </c>
      <c r="F33" s="3">
        <v>9000</v>
      </c>
      <c r="H33" t="s">
        <v>79</v>
      </c>
      <c r="I33" s="3">
        <v>9000</v>
      </c>
      <c r="K33" t="s">
        <v>79</v>
      </c>
      <c r="L33" s="3">
        <v>9000</v>
      </c>
    </row>
    <row r="34" spans="2:12" x14ac:dyDescent="0.3">
      <c r="B34" t="s">
        <v>92</v>
      </c>
      <c r="C34" s="3">
        <v>3000</v>
      </c>
      <c r="H34" t="s">
        <v>83</v>
      </c>
      <c r="I34" s="3">
        <v>7500</v>
      </c>
    </row>
    <row r="36" spans="2:12" x14ac:dyDescent="0.3">
      <c r="B36" s="18" t="s">
        <v>28</v>
      </c>
      <c r="C36" s="3">
        <f>SUM(C31:C35)</f>
        <v>39500</v>
      </c>
      <c r="E36" s="18" t="s">
        <v>28</v>
      </c>
      <c r="F36" s="3">
        <f>SUM(F31:F35)</f>
        <v>36500</v>
      </c>
      <c r="H36" s="18" t="s">
        <v>28</v>
      </c>
      <c r="I36" s="3">
        <f>SUM(I31:I35)</f>
        <v>68750</v>
      </c>
      <c r="K36" s="18" t="s">
        <v>28</v>
      </c>
      <c r="L36" s="3">
        <f>SUM(L31:L35)</f>
        <v>53250</v>
      </c>
    </row>
  </sheetData>
  <mergeCells count="13">
    <mergeCell ref="B29:C29"/>
    <mergeCell ref="E29:F29"/>
    <mergeCell ref="H29:I29"/>
    <mergeCell ref="K29:L29"/>
    <mergeCell ref="B3:C3"/>
    <mergeCell ref="B12:C12"/>
    <mergeCell ref="E12:F12"/>
    <mergeCell ref="H12:I12"/>
    <mergeCell ref="K12:L12"/>
    <mergeCell ref="B21:C21"/>
    <mergeCell ref="E21:F21"/>
    <mergeCell ref="H21:I21"/>
    <mergeCell ref="K21:L21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Original</vt:lpstr>
      <vt:lpstr>Sheet1</vt:lpstr>
      <vt:lpstr>Sheet2</vt:lpstr>
      <vt:lpstr>Sheet3</vt:lpstr>
      <vt:lpstr>Reserve Detail</vt:lpstr>
      <vt:lpstr>Detail Calcs</vt:lpstr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Ohlmann</dc:creator>
  <cp:lastModifiedBy>Elizabeth Ohlmann</cp:lastModifiedBy>
  <cp:lastPrinted>2023-11-29T16:58:49Z</cp:lastPrinted>
  <dcterms:created xsi:type="dcterms:W3CDTF">2023-10-18T18:53:00Z</dcterms:created>
  <dcterms:modified xsi:type="dcterms:W3CDTF">2023-12-03T18:47:24Z</dcterms:modified>
</cp:coreProperties>
</file>